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15360" windowHeight="7875" tabRatio="716" firstSheet="1" activeTab="1"/>
  </bookViews>
  <sheets>
    <sheet name="Startowa" sheetId="1" r:id="rId1"/>
    <sheet name="Prognoza" sheetId="2" r:id="rId2"/>
    <sheet name="Dochody" sheetId="3" r:id="rId3"/>
    <sheet name="Pożyczki" sheetId="4" r:id="rId4"/>
    <sheet name="Kredyty" sheetId="5" r:id="rId5"/>
    <sheet name="Obligacje" sheetId="6" r:id="rId6"/>
    <sheet name="Umowy" sheetId="7" r:id="rId7"/>
    <sheet name="Przedsięwzięcia" sheetId="8" r:id="rId8"/>
    <sheet name="Sprawdzenie" sheetId="9" r:id="rId9"/>
    <sheet name="Arkusz1" sheetId="10" r:id="rId10"/>
  </sheets>
  <definedNames>
    <definedName name="_xlnm.Print_Area" localSheetId="1">'Prognoza'!$A$1:$N$68</definedName>
    <definedName name="_xlnm.Print_Area" localSheetId="7">'Przedsięwzięcia'!$A$1:$Q$25</definedName>
    <definedName name="_xlnm.Print_Titles" localSheetId="1">'Prognoza'!$A:$C</definedName>
    <definedName name="Z_E90FA5C9_874F_4A27_8C69_C64D834D992E_.wvu.PrintTitles" localSheetId="1" hidden="1">'Prognoza'!$6:$6</definedName>
  </definedNames>
  <calcPr fullCalcOnLoad="1"/>
</workbook>
</file>

<file path=xl/comments1.xml><?xml version="1.0" encoding="utf-8"?>
<comments xmlns="http://schemas.openxmlformats.org/spreadsheetml/2006/main">
  <authors>
    <author>m.legutko</author>
  </authors>
  <commentList>
    <comment ref="F7" authorId="0">
      <text>
        <r>
          <rPr>
            <b/>
            <sz val="8"/>
            <rFont val="Tahoma"/>
            <family val="0"/>
          </rPr>
          <t xml:space="preserve"> Zgodnie z  przepisem art. 243 ustawy o finansach publicznych do wyliczenia progu obciążeń budżetu spłatami dlugu zawsze przyjmuje się zawsze dane za III kwartał roku poprzedzającego - nawet po zakończeniu roku i ustaleniu faktycznego wykonania. Stąd też w "Startowa" umieszczamy dane ze sprawozdania za III kw 2010r (dochody, dochody bieżące, wydatki bieżące, sprzedaż majątku). </t>
        </r>
      </text>
    </comment>
  </commentList>
</comments>
</file>

<file path=xl/comments2.xml><?xml version="1.0" encoding="utf-8"?>
<comments xmlns="http://schemas.openxmlformats.org/spreadsheetml/2006/main">
  <authors>
    <author>artur</author>
    <author>m.legutko</author>
  </authors>
  <commentList>
    <comment ref="C23" authorId="0">
      <text>
        <r>
          <rPr>
            <b/>
            <sz val="8"/>
            <rFont val="Tahoma"/>
            <family val="0"/>
          </rPr>
          <t>Wielkość przychodów przenoszona z arkusza: "Kredyty". Pozycja: "Razem - zaciągany kapitał".</t>
        </r>
      </text>
    </comment>
    <comment ref="B7" authorId="1">
      <text>
        <r>
          <rPr>
            <sz val="8"/>
            <rFont val="Tahoma"/>
            <family val="0"/>
          </rPr>
          <t xml:space="preserve">Suma pozycji a i b.
</t>
        </r>
      </text>
    </comment>
    <comment ref="C8" authorId="1">
      <text>
        <r>
          <rPr>
            <sz val="8"/>
            <rFont val="Tahoma"/>
            <family val="0"/>
          </rPr>
          <t xml:space="preserve">Wielkość przenoszona z arkusza "Dochody". Można też wpisać "ręcznie".
</t>
        </r>
      </text>
    </comment>
    <comment ref="C9" authorId="1">
      <text>
        <r>
          <rPr>
            <b/>
            <sz val="8"/>
            <rFont val="Tahoma"/>
            <family val="0"/>
          </rPr>
          <t>Wielkość przenoszona z arkusza "Dochody". można też wpisać "ręcznie".</t>
        </r>
        <r>
          <rPr>
            <sz val="8"/>
            <rFont val="Tahoma"/>
            <family val="0"/>
          </rPr>
          <t xml:space="preserve">
</t>
        </r>
      </text>
    </comment>
    <comment ref="B11" authorId="1">
      <text>
        <r>
          <rPr>
            <b/>
            <sz val="8"/>
            <rFont val="Tahoma"/>
            <family val="0"/>
          </rPr>
          <t>Suma pozycji: a i b.</t>
        </r>
        <r>
          <rPr>
            <sz val="8"/>
            <rFont val="Tahoma"/>
            <family val="0"/>
          </rPr>
          <t xml:space="preserve">
</t>
        </r>
      </text>
    </comment>
    <comment ref="C12" authorId="1">
      <text>
        <r>
          <rPr>
            <b/>
            <sz val="8"/>
            <rFont val="Tahoma"/>
            <family val="0"/>
          </rPr>
          <t xml:space="preserve">Do wpisania "ręcznie". Nie jest to suma pozycji wymienionych jako: "w tym". </t>
        </r>
        <r>
          <rPr>
            <sz val="8"/>
            <rFont val="Tahoma"/>
            <family val="0"/>
          </rPr>
          <t xml:space="preserve">
</t>
        </r>
      </text>
    </comment>
    <comment ref="C13" authorId="1">
      <text>
        <r>
          <rPr>
            <b/>
            <sz val="8"/>
            <rFont val="Tahoma"/>
            <family val="0"/>
          </rPr>
          <t>Odsetki od kredytów, pożyczek i wyemitowanych obligacji. Wielkość przenoszona z arkuszy zawierających harmonogramy spłat tj: Pożyczki, Kredyty, Obligacje.</t>
        </r>
        <r>
          <rPr>
            <sz val="8"/>
            <rFont val="Tahoma"/>
            <family val="0"/>
          </rPr>
          <t xml:space="preserve">
</t>
        </r>
      </text>
    </comment>
    <comment ref="C14" authorId="1">
      <text>
        <r>
          <rPr>
            <b/>
            <sz val="8"/>
            <rFont val="Tahoma"/>
            <family val="0"/>
          </rPr>
          <t xml:space="preserve">Do wpisania "ręcznie". Można dokonać przeniesienia z arkusza "Przedsięwziecia" - wiersz IV o ile nie występują poręczenia i gwarancje na okres krótszy niż rok budżetowy.  </t>
        </r>
        <r>
          <rPr>
            <sz val="8"/>
            <rFont val="Tahoma"/>
            <family val="0"/>
          </rPr>
          <t xml:space="preserve"> </t>
        </r>
      </text>
    </comment>
    <comment ref="C17" authorId="1">
      <text>
        <r>
          <rPr>
            <b/>
            <sz val="8"/>
            <rFont val="Tahoma"/>
            <family val="0"/>
          </rPr>
          <t>Suma przenoszona automatycznie z arkusza "Przedsięwzięcia" suma pozycji I, II i IV czyli bez przedsięwzięć majątkowych.</t>
        </r>
        <r>
          <rPr>
            <sz val="8"/>
            <rFont val="Tahoma"/>
            <family val="0"/>
          </rPr>
          <t xml:space="preserve">
</t>
        </r>
      </text>
    </comment>
    <comment ref="C19" authorId="1">
      <text>
        <r>
          <rPr>
            <b/>
            <sz val="8"/>
            <rFont val="Tahoma"/>
            <family val="0"/>
          </rPr>
          <t>Suma przenoszona automatycznie z arkusza "Przedsięwzięcia"  z pozycji III czyli przedsięwzięć majątkowych.</t>
        </r>
        <r>
          <rPr>
            <sz val="8"/>
            <rFont val="Tahoma"/>
            <family val="0"/>
          </rPr>
          <t xml:space="preserve">
</t>
        </r>
      </text>
    </comment>
    <comment ref="B20" authorId="1">
      <text>
        <r>
          <rPr>
            <b/>
            <sz val="8"/>
            <rFont val="Tahoma"/>
            <family val="0"/>
          </rPr>
          <t>Soma pozycji: a, b, c i d.</t>
        </r>
      </text>
    </comment>
    <comment ref="C21" authorId="1">
      <text>
        <r>
          <rPr>
            <b/>
            <sz val="8"/>
            <rFont val="Tahoma"/>
            <family val="0"/>
          </rPr>
          <t>Suma wymienionych poniżej jako: "w tym" pozycji przychodów z tytułu: pożyczek, kredytów i emisji obligacji.</t>
        </r>
        <r>
          <rPr>
            <sz val="8"/>
            <rFont val="Tahoma"/>
            <family val="0"/>
          </rPr>
          <t xml:space="preserve">
</t>
        </r>
      </text>
    </comment>
    <comment ref="C22" authorId="1">
      <text>
        <r>
          <rPr>
            <b/>
            <sz val="8"/>
            <rFont val="Tahoma"/>
            <family val="0"/>
          </rPr>
          <t>Wielkość przychodów przenoszona z arkusza: "Pożyczki". Pozycja: "Razem - zaciągany kapitał".</t>
        </r>
        <r>
          <rPr>
            <sz val="8"/>
            <rFont val="Tahoma"/>
            <family val="0"/>
          </rPr>
          <t xml:space="preserve">
</t>
        </r>
      </text>
    </comment>
    <comment ref="C24" authorId="1">
      <text>
        <r>
          <rPr>
            <b/>
            <sz val="8"/>
            <rFont val="Tahoma"/>
            <family val="0"/>
          </rPr>
          <t>Wielkość przychodów przenoszona z arkusza: "Obligacje".</t>
        </r>
        <r>
          <rPr>
            <sz val="8"/>
            <rFont val="Tahoma"/>
            <family val="0"/>
          </rPr>
          <t xml:space="preserve">
</t>
        </r>
        <r>
          <rPr>
            <b/>
            <sz val="8"/>
            <rFont val="Tahoma"/>
            <family val="2"/>
          </rPr>
          <t>Pozycja: "Razem - zaciągany kapitał".</t>
        </r>
      </text>
    </comment>
    <comment ref="B28" authorId="1">
      <text>
        <r>
          <rPr>
            <b/>
            <sz val="8"/>
            <rFont val="Tahoma"/>
            <family val="0"/>
          </rPr>
          <t>Suma pozycji a i b.</t>
        </r>
      </text>
    </comment>
    <comment ref="C29" authorId="1">
      <text>
        <r>
          <rPr>
            <b/>
            <sz val="8"/>
            <rFont val="Tahoma"/>
            <family val="0"/>
          </rPr>
          <t>Suma wymienionych poniżej jako: "w tym" pozycji rozchodów z tytułu: pożyczek, kredytów i emisji obligacji.</t>
        </r>
        <r>
          <rPr>
            <sz val="8"/>
            <rFont val="Tahoma"/>
            <family val="0"/>
          </rPr>
          <t xml:space="preserve">
</t>
        </r>
      </text>
    </comment>
    <comment ref="C30" authorId="1">
      <text>
        <r>
          <rPr>
            <b/>
            <sz val="8"/>
            <rFont val="Tahoma"/>
            <family val="0"/>
          </rPr>
          <t>Wielkość rozchodów przenoszona z arkusza: "Pożyczki" - pozycja: "Razem -spłaty kapitału".</t>
        </r>
        <r>
          <rPr>
            <sz val="8"/>
            <rFont val="Tahoma"/>
            <family val="0"/>
          </rPr>
          <t xml:space="preserve">
</t>
        </r>
      </text>
    </comment>
    <comment ref="C31" authorId="1">
      <text>
        <r>
          <rPr>
            <b/>
            <sz val="8"/>
            <rFont val="Tahoma"/>
            <family val="0"/>
          </rPr>
          <t>Wielkość rozchodów przenoszona z arkusza: "Kredyty" - pozycja: "Razem - spłaty kapitału"</t>
        </r>
        <r>
          <rPr>
            <sz val="8"/>
            <rFont val="Tahoma"/>
            <family val="0"/>
          </rPr>
          <t xml:space="preserve">
</t>
        </r>
      </text>
    </comment>
    <comment ref="C32" authorId="1">
      <text>
        <r>
          <rPr>
            <b/>
            <sz val="8"/>
            <rFont val="Tahoma"/>
            <family val="0"/>
          </rPr>
          <t>Wielkość rozchodów przenoszona z arkusza: "Obligacjei" - pozycja: "Razem -spłaty kapitału"</t>
        </r>
        <r>
          <rPr>
            <sz val="8"/>
            <rFont val="Tahoma"/>
            <family val="0"/>
          </rPr>
          <t xml:space="preserve">
</t>
        </r>
      </text>
    </comment>
    <comment ref="D6" authorId="1">
      <text>
        <r>
          <rPr>
            <sz val="8"/>
            <rFont val="Tahoma"/>
            <family val="0"/>
          </rPr>
          <t xml:space="preserve">Uwaga ! Dane do obliczenia progu z art. 243 ustawy o finansach publicznych zawarte zostały w arkuszu: "Startowa". Zgodnie z ww przepisem do wyliczenia progu w roku 2011 przyjmuje się zawsze dane za III kwartał 2010r - nawet po zakończeniu roku i ustaleniu faktycznego wykonania. Stąd też w "Startowa" umieszczamy dane ze sprawozdania za III kw 2010r (dochody, dochody bieżące, wydatki bieżące, sprzedaż majątku). W kolumnie "Przewidywane wykonania 2010" możemy poglądowo pokazać faktyczne wykonanie budżetu. W porównaniu z poprzednim arkuszem odrębne umieszczenie danych za III kw i danych dot. przewidywanego wykonania zwiększa czytelność prognozy. Należy zwrocić uwagę, że dane za III kwartał konieczne do obliczenia limitu nie obejmują wielkości "Dług". Wielkośc ta powinna byc przyjęta wg faktycznego lub przewidywanego wykonania na koniec 2010r. Wielkość "dlug" wg tytułow dłuznych wpisuje się w arkuszach: Pożyczki, Kredyty, Obligacje. Z arkuszy tych wielkosci dotyczące dlugu zaciąganego, spłacanego i pozostającego na koniec roku są przenoszone do arkuszu "Prognoza".
</t>
        </r>
      </text>
    </comment>
    <comment ref="B35" authorId="1">
      <text>
        <r>
          <rPr>
            <sz val="8"/>
            <rFont val="Tahoma"/>
            <family val="0"/>
          </rPr>
          <t xml:space="preserve">Pozycja Va pokazuje żródła finansowania deficytu zgodnie z przepisem art. 226 ust 1 pkt 4  ustawy o finansach publicznych. Kwoty te należy przenieść do uchwały budżetowej zgodnie z art. 212. ust. 1 pkt 3 ww ustawy. Zwrócenia uwagi wymaga fakt, że w art. 117 ust 2 ustawy wskazując źródła pokrycia deficytu nie wymieniono źródła finansowania deficytu jakim są spłaty uprzednio udzielonych pożyczek. Pomimo, że takie źródło przychodu obiektywnie istnieje i wymienione zostało w klasyfikacji przychodów (paragraf 951). W niniejszym wzorze prognozy zapisane formuły przewidują, że ewentualny deficyt będzie pokrywany kaskadowo z kolejnych źródeł przychodów od zaciąganych pożyczek poczynając a kończąc na spłacie udzielonych pożyczek. O ile w budżecie deficytowym będą występowały rozchody to jest malo prawdododobne żeby ta wątpliwa pozycja przychodów była przeznaczona na deficyt. Część przychodów pokryje deficyt zaś reszta bedzie finansowała spłatę rozchodów. Ponieważ przychód ze spłat pożyczek jest  ujęty we wzorze jako ostatni to bedzie przeznaczony na rozchody nie zaś na deficyt.
</t>
        </r>
      </text>
    </comment>
    <comment ref="B42" authorId="1">
      <text>
        <r>
          <rPr>
            <sz val="8"/>
            <rFont val="Tahoma"/>
            <family val="0"/>
          </rPr>
          <t xml:space="preserve">Zgodnie z art. 6 ustawy o finansach publicznych środki publiczne mogą być przeznaczane na rozchody z których w j.s.t. wystąią: spłata dlugu i udzielenie pożyczek.
</t>
        </r>
      </text>
    </comment>
    <comment ref="B45" authorId="1">
      <text>
        <r>
          <rPr>
            <b/>
            <sz val="8"/>
            <rFont val="Tahoma"/>
            <family val="0"/>
          </rPr>
          <t xml:space="preserve">Wielkości obowiązkowe zgdnie z art. 226 ust. 1 pkt 6 ustawy. Pozostają w związku z art. 212 ust. 1 pkt 6 ustawy. 
Komentarz w pełnej wersji dostępny po zakupie płyty. </t>
        </r>
        <r>
          <rPr>
            <sz val="8"/>
            <rFont val="Tahoma"/>
            <family val="0"/>
          </rPr>
          <t xml:space="preserve">
</t>
        </r>
      </text>
    </comment>
    <comment ref="B53" authorId="1">
      <text>
        <r>
          <rPr>
            <b/>
            <sz val="8"/>
            <rFont val="Tahoma"/>
            <family val="0"/>
          </rPr>
          <t>Dług wyliczony zgodnie z art. 72 ustawy o finansach publicznych. Nie przewiduje się wystąpienia zobowiązań wymagalnych. Obejmuje jednak wielkości z pozycji Via.</t>
        </r>
        <r>
          <rPr>
            <sz val="8"/>
            <rFont val="Tahoma"/>
            <family val="0"/>
          </rPr>
          <t xml:space="preserve">
</t>
        </r>
      </text>
    </comment>
    <comment ref="B61" authorId="1">
      <text>
        <r>
          <rPr>
            <b/>
            <sz val="8"/>
            <rFont val="Tahoma"/>
            <family val="0"/>
          </rPr>
          <t>Od wiersza XIII zaczyna się część techniczna prognozy - są to wielkości które nie są obowiązkowe do umieszczenia w prognozie stanowią natomiast sumy kontrolne lub wielkości niezbędne do obliczeń. Nie muszą być drukowane pod uchwałę w sprawie wpf. Wiersz XIII  - oblicza fragment "prawej" częsci wzoru z art. 243 ufp dla każdego roku. Te wielkości wykorzytywane są do obliczania limitu w wierszu IX.</t>
        </r>
        <r>
          <rPr>
            <sz val="8"/>
            <rFont val="Tahoma"/>
            <family val="0"/>
          </rPr>
          <t xml:space="preserve">
</t>
        </r>
      </text>
    </comment>
    <comment ref="B62" authorId="1">
      <text>
        <r>
          <rPr>
            <b/>
            <sz val="8"/>
            <rFont val="Tahoma"/>
            <family val="0"/>
          </rPr>
          <t>Kontrola równowagi budżetowej. W wierszu każda pozycja musi być równa 0. Brak równowagi sygnalizowany jest w ostatnim arkuszu skoroszytu o nazwie "Sprawdzenie".</t>
        </r>
        <r>
          <rPr>
            <sz val="8"/>
            <rFont val="Tahoma"/>
            <family val="0"/>
          </rPr>
          <t xml:space="preserve">
</t>
        </r>
      </text>
    </comment>
    <comment ref="B63" authorId="1">
      <text>
        <r>
          <rPr>
            <b/>
            <sz val="8"/>
            <rFont val="Tahoma"/>
            <family val="0"/>
          </rPr>
          <t>Wiersz kontrolny. Nie może przybierać wartosci ujemnych. Sygnalizacja w arkuszu: "Sprawdzenie".</t>
        </r>
        <r>
          <rPr>
            <sz val="8"/>
            <rFont val="Tahoma"/>
            <family val="0"/>
          </rPr>
          <t xml:space="preserve">
</t>
        </r>
      </text>
    </comment>
    <comment ref="B68" authorId="1">
      <text>
        <r>
          <rPr>
            <b/>
            <sz val="8"/>
            <rFont val="Tahoma"/>
            <family val="0"/>
          </rPr>
          <t xml:space="preserve">Zgodnie z art. 121 ust 2 ustawy przepisy wprowadzające (…)  art. 243 i art. 244 ustawy o finansach publicznych mają zastosowanie po raz pierwszy do uchwał budżetowych jednostek samorządu terytorialnego na rok 2014. </t>
        </r>
        <r>
          <rPr>
            <sz val="8"/>
            <rFont val="Tahoma"/>
            <family val="0"/>
          </rPr>
          <t xml:space="preserve">
</t>
        </r>
      </text>
    </comment>
    <comment ref="B55" authorId="1">
      <text>
        <r>
          <rPr>
            <b/>
            <sz val="8"/>
            <rFont val="Tahoma"/>
            <family val="0"/>
          </rPr>
          <t xml:space="preserve">Zgodnie z przepisem art. 121 ust 8 ustawy Przepisy wprowadzające  ustawę o finansach publicznych - na lata 2011-2013 objęte wieloletnią prognozą finansową zamiast zasad, o których mowa w przepisach art. 226 ust. 1 pkt 6 i art. 230 ust. 5 ustawy o finansach publicznych , mają zastosowanie zasady określone w art. 169-171 ustawy o finansach publicznych z 2005r. Wprawdzie nie ma obowiązku umieszczania informacji o tych relacjach w wpf niemniej jednak dla czytelności prognozy umieszczono je tutaj. Relacje obliczane są z uwzględnieniem art. 169 ust. 3 i 170 ust. 3 "starej" ustawy. </t>
        </r>
        <r>
          <rPr>
            <sz val="8"/>
            <rFont val="Tahoma"/>
            <family val="0"/>
          </rPr>
          <t xml:space="preserve">
</t>
        </r>
      </text>
    </comment>
    <comment ref="C10" authorId="1">
      <text>
        <r>
          <rPr>
            <b/>
            <sz val="8"/>
            <rFont val="Tahoma"/>
            <family val="0"/>
          </rPr>
          <t>J.W.</t>
        </r>
      </text>
    </comment>
    <comment ref="B64" authorId="1">
      <text>
        <r>
          <rPr>
            <b/>
            <sz val="8"/>
            <rFont val="Tahoma"/>
            <family val="0"/>
          </rPr>
          <t>Wiersz techniczny.  Pokazuje wielkości odsetek nie uwzględniane przy obliczaniu realacji z art. 169 "starej ustawy</t>
        </r>
        <r>
          <rPr>
            <b/>
            <sz val="8"/>
            <rFont val="Tahoma"/>
            <family val="2"/>
          </rPr>
          <t>" i realacji z art. 243 ufp.
Wielkości tych odsetek są przenoszone z arkuszy: Pożyczki, Kredyty, Obligacje.</t>
        </r>
      </text>
    </comment>
    <comment ref="B65" authorId="1">
      <text>
        <r>
          <rPr>
            <b/>
            <sz val="8"/>
            <rFont val="Tahoma"/>
            <family val="0"/>
          </rPr>
          <t>Wiersz techniczny.  Pokazuje wielkości spłat kapitału nie uwzględniane przy obliczaniu realacji z art. 169 "starej ustawy" i realacji z art. 243 ufp.
Wielkości te są przenoszone z arkuszy: Pożyczki, Kredyty, Obligacje.</t>
        </r>
        <r>
          <rPr>
            <sz val="8"/>
            <rFont val="Tahoma"/>
            <family val="0"/>
          </rPr>
          <t xml:space="preserve">
</t>
        </r>
      </text>
    </comment>
    <comment ref="B66" authorId="1">
      <text>
        <r>
          <rPr>
            <b/>
            <sz val="8"/>
            <rFont val="Tahoma"/>
            <family val="0"/>
          </rPr>
          <t>Wiersz techniczny.  Pokazuje wielkość długu nie uwzględnianą przy obliczaniu realacji z art. 170 "starej ustawy" .
Wielkości te są przenoszone z arkuszy: Pożyczki, Kredyty, Obligacje</t>
        </r>
        <r>
          <rPr>
            <sz val="8"/>
            <rFont val="Tahoma"/>
            <family val="0"/>
          </rPr>
          <t xml:space="preserve">
</t>
        </r>
      </text>
    </comment>
    <comment ref="B54" authorId="1">
      <text>
        <r>
          <rPr>
            <b/>
            <sz val="8"/>
            <rFont val="Tahoma"/>
            <family val="0"/>
          </rPr>
          <t>Zadłużenie wynikające z umów, o których mowa w § 3 pkt 2 Rozporządzenia Ministra Finansów z dnia 23 grudnia 2010 r. w sprawie szczegółowego sposobu klasyfikacji tytułów dłużnych zaliczanych do państwowego długu publicznego, w tym do długu Skarbu Państwa (Dz. U.  Nr 252, poz. 1692)</t>
        </r>
        <r>
          <rPr>
            <sz val="8"/>
            <rFont val="Tahoma"/>
            <family val="0"/>
          </rPr>
          <t xml:space="preserve">
</t>
        </r>
      </text>
    </comment>
  </commentList>
</comments>
</file>

<file path=xl/comments3.xml><?xml version="1.0" encoding="utf-8"?>
<comments xmlns="http://schemas.openxmlformats.org/spreadsheetml/2006/main">
  <authors>
    <author>m.legutko</author>
  </authors>
  <commentList>
    <comment ref="C6" authorId="0">
      <text>
        <r>
          <rPr>
            <b/>
            <sz val="8"/>
            <rFont val="Tahoma"/>
            <family val="0"/>
          </rPr>
          <t xml:space="preserve">Arkusz "Dochody" nie musi być wypelniany. Można przewidywane wielkości dochodów wpisywać bezpośrednio w arkuszu "Prognoza". Skorzystanie jednak z arkusza "Dochody" pozwala na bardziej ich realistyczne planowanie wg. źródeł. Ponadto każda zmiana planowanych dochodów - źródeł znajduje odzwierciedlenie (jest automatycznie przenoszona) do arkusza "Prognoza". Nie ma potrzeby przepisywania danych. </t>
        </r>
        <r>
          <rPr>
            <sz val="8"/>
            <rFont val="Tahoma"/>
            <family val="0"/>
          </rPr>
          <t xml:space="preserve">
</t>
        </r>
      </text>
    </comment>
  </commentList>
</comments>
</file>

<file path=xl/comments8.xml><?xml version="1.0" encoding="utf-8"?>
<comments xmlns="http://schemas.openxmlformats.org/spreadsheetml/2006/main">
  <authors>
    <author>m.legutko</author>
  </authors>
  <commentList>
    <comment ref="G6" authorId="0">
      <text>
        <r>
          <rPr>
            <b/>
            <sz val="8"/>
            <rFont val="Tahoma"/>
            <family val="0"/>
          </rPr>
          <t>Kolumna nieobowiązkowa - wprowadzona po to aby można było automatycznie sumować nakłady w kolumnie "Łączne nakłady finansowe".</t>
        </r>
        <r>
          <rPr>
            <sz val="8"/>
            <rFont val="Tahoma"/>
            <family val="0"/>
          </rPr>
          <t xml:space="preserve">
</t>
        </r>
      </text>
    </comment>
  </commentList>
</comments>
</file>

<file path=xl/comments9.xml><?xml version="1.0" encoding="utf-8"?>
<comments xmlns="http://schemas.openxmlformats.org/spreadsheetml/2006/main">
  <authors>
    <author>m.legutko</author>
  </authors>
  <commentList>
    <comment ref="C6" authorId="0">
      <text>
        <r>
          <rPr>
            <b/>
            <sz val="8"/>
            <rFont val="Tahoma"/>
            <family val="0"/>
          </rPr>
          <t>Arkusze kontrolne. W sytuacji jeżeli nie są spelnione warunki dotyczące poszczególnych wielkości. Wyślwietla się napis ostrzegawczy oraz komórka zabarwia się na czerwono.</t>
        </r>
      </text>
    </comment>
  </commentList>
</comments>
</file>

<file path=xl/sharedStrings.xml><?xml version="1.0" encoding="utf-8"?>
<sst xmlns="http://schemas.openxmlformats.org/spreadsheetml/2006/main" count="821" uniqueCount="157">
  <si>
    <t>lp.</t>
  </si>
  <si>
    <t>Wyszczególnienie</t>
  </si>
  <si>
    <t>Dochody</t>
  </si>
  <si>
    <t>bieżące</t>
  </si>
  <si>
    <t>majątkowe</t>
  </si>
  <si>
    <t>Wydatki</t>
  </si>
  <si>
    <t>Przychody</t>
  </si>
  <si>
    <t>zaciągany dług</t>
  </si>
  <si>
    <t>pożyczki</t>
  </si>
  <si>
    <t>kredyty</t>
  </si>
  <si>
    <t>emisja obligacji</t>
  </si>
  <si>
    <t>spłata udzielonych pożyczek</t>
  </si>
  <si>
    <t>nadwyżka budżetowa z lat poprzednich</t>
  </si>
  <si>
    <t>wolne środki</t>
  </si>
  <si>
    <t>Rozchody</t>
  </si>
  <si>
    <t>wykup obligacji</t>
  </si>
  <si>
    <t>Wynik budżetu (+ nadwyżka; - deficyt)</t>
  </si>
  <si>
    <t>wydatki związane z funkcjonowaniem organów j.s.t.</t>
  </si>
  <si>
    <t>Finansowanie deficytu</t>
  </si>
  <si>
    <t>Przeznaczenie nadwyżki</t>
  </si>
  <si>
    <t>udzielenie pożyczek</t>
  </si>
  <si>
    <t>I</t>
  </si>
  <si>
    <t>a</t>
  </si>
  <si>
    <t>b</t>
  </si>
  <si>
    <t>II</t>
  </si>
  <si>
    <t>III</t>
  </si>
  <si>
    <t>c</t>
  </si>
  <si>
    <t>d</t>
  </si>
  <si>
    <t>IV</t>
  </si>
  <si>
    <t>w tym</t>
  </si>
  <si>
    <t>pożyczki do udzielenia</t>
  </si>
  <si>
    <t>V</t>
  </si>
  <si>
    <t>Va</t>
  </si>
  <si>
    <t>Vb</t>
  </si>
  <si>
    <t>VI</t>
  </si>
  <si>
    <t>VII</t>
  </si>
  <si>
    <t>VIII</t>
  </si>
  <si>
    <t>Dochody bieżące</t>
  </si>
  <si>
    <t>Wydatki bieżące</t>
  </si>
  <si>
    <t>Dochody ogółem</t>
  </si>
  <si>
    <t>Lp.</t>
  </si>
  <si>
    <t>Jednostka organizacyjna odpowiedzialna za realizację lub koordynująca wykonywanie przedsięwzięcia</t>
  </si>
  <si>
    <t>Okres realizacji</t>
  </si>
  <si>
    <t>Suma</t>
  </si>
  <si>
    <t>x</t>
  </si>
  <si>
    <t>Nazwa i cel przedsięwzięcia</t>
  </si>
  <si>
    <t>sprzedaż majątku</t>
  </si>
  <si>
    <t>wynagrodzenia i składki od nich naliczane</t>
  </si>
  <si>
    <t>Równowaga budżetowa D+ P - W - R = 0</t>
  </si>
  <si>
    <t>(Dochody bieżące+ sprzedaż majątku-wydatki bieżące)/ dochody ogółem</t>
  </si>
  <si>
    <t>Łączne nakłady finansowe</t>
  </si>
  <si>
    <t>Przedsięwzięcia, o których mowa w art. 226, ust. 4 pkt 1 ufp (wydatki bieżące)</t>
  </si>
  <si>
    <t>Przedsięwzięcia, o których mowa w art. 226, ust. 4 pkt 1 ufp (wydatki majątkowe)</t>
  </si>
  <si>
    <t>X</t>
  </si>
  <si>
    <t>obsługa długu</t>
  </si>
  <si>
    <t>spłata długu</t>
  </si>
  <si>
    <t>spłata zaciągniętęgo długu</t>
  </si>
  <si>
    <t>Sprzedaż majątku</t>
  </si>
  <si>
    <t>UG</t>
  </si>
  <si>
    <t>Łącznie ( I + II + III+IV)</t>
  </si>
  <si>
    <t>e</t>
  </si>
  <si>
    <t>Obsługa długu związana z UE</t>
  </si>
  <si>
    <t>Spłata długu związana z UE</t>
  </si>
  <si>
    <t>Relacja z art. 169 ustawy o finansach publicznych z dnia 30 czerwca 2005r (max 15%) bez UE</t>
  </si>
  <si>
    <t>Relacja z art. 170 ustawy o finansach publicznych z dnia 30 czerwca 2005r (max 60%) bez UE</t>
  </si>
  <si>
    <t>Różnica dochody bieżące + nadwyżka z lat ubiegłych+ wolne środki - wydatki bieżące (art. 242 ust. 1 ufp) - od roku 2011 nie może być ze znakiem "minus"</t>
  </si>
  <si>
    <t>Relacja o ktorej mowa w art. 243  ustawy z dnia 27 sierpnia 2009r o finansach publicznych (Dz. U. Nr 157, poz. 1240) - od roku 2014 nie może być ze znakiem "minus" - bez UE</t>
  </si>
  <si>
    <t>Tabela startowa do WPF</t>
  </si>
  <si>
    <t xml:space="preserve">Wieloletnie poręczenia i gwarancje, o których mowa w art. 226, ust. 4 pkt 3 ufp </t>
  </si>
  <si>
    <t xml:space="preserve">Przypadające na jednostkę kwoty zobowiązań związków j.s.t. </t>
  </si>
  <si>
    <t>(Dochody bieżące + sprzedaż majątku - wydatki bieżące) / dochody ogółem: (Db+Sm-Wb)/D - dla danego roku</t>
  </si>
  <si>
    <t>Nakłady poniesione w latach poprzednich</t>
  </si>
  <si>
    <t>nadwyżka budżetowa</t>
  </si>
  <si>
    <t xml:space="preserve">Przedsięwzięcia </t>
  </si>
  <si>
    <t xml:space="preserve">gwarancje i poręczenia </t>
  </si>
  <si>
    <t xml:space="preserve">Dług / Prognoza kwoty długu </t>
  </si>
  <si>
    <t>Limity wydatków</t>
  </si>
  <si>
    <t>Limit zobowiązań</t>
  </si>
  <si>
    <t>Źródła</t>
  </si>
  <si>
    <t>Dochody bieżące:</t>
  </si>
  <si>
    <t>Dochody majątkowe:</t>
  </si>
  <si>
    <t>Inne</t>
  </si>
  <si>
    <t>RAZEM MAJĄTKOWE</t>
  </si>
  <si>
    <t>RAZEM BIEŻĄCE</t>
  </si>
  <si>
    <t>w tym z UE</t>
  </si>
  <si>
    <t>Spłata odsetek</t>
  </si>
  <si>
    <t>1.</t>
  </si>
  <si>
    <t>2.</t>
  </si>
  <si>
    <t>3.</t>
  </si>
  <si>
    <t>Tytuły dłużne</t>
  </si>
  <si>
    <t>Pożyczka</t>
  </si>
  <si>
    <t>RAZEM:</t>
  </si>
  <si>
    <t>Spłaty odsetek</t>
  </si>
  <si>
    <t>Spłaty kapitału</t>
  </si>
  <si>
    <t>Zaciągany kapitał</t>
  </si>
  <si>
    <t>Dług na koniec roku związany z UE</t>
  </si>
  <si>
    <t>Vc</t>
  </si>
  <si>
    <t>IX.</t>
  </si>
  <si>
    <t>XI</t>
  </si>
  <si>
    <t>XII</t>
  </si>
  <si>
    <t>XIII</t>
  </si>
  <si>
    <t>XIV</t>
  </si>
  <si>
    <t>XV</t>
  </si>
  <si>
    <t>XVI</t>
  </si>
  <si>
    <t>XVII</t>
  </si>
  <si>
    <t>XIX</t>
  </si>
  <si>
    <t>XVIII</t>
  </si>
  <si>
    <t>Spełnianie  (Tak) lub niespelnianie (Nie) relacji warunku z art. 243 ustawy z dnia 27 sierpnia 2009r o finansach publicznych</t>
  </si>
  <si>
    <t>Limit obciążeń budżetu spłatą długu, kosztami jego obsługi oraz poręczeniami i gwarancjami - zgodnie z art. 243 ust. 1 ustawy z dnia 27 sierpnia 2009r o finansach publicznych - średnia z trzech poprzednich lat</t>
  </si>
  <si>
    <t>XX</t>
  </si>
  <si>
    <t>Stan na koniec roku</t>
  </si>
  <si>
    <t>4.</t>
  </si>
  <si>
    <t>5.</t>
  </si>
  <si>
    <t>6.</t>
  </si>
  <si>
    <t>7.</t>
  </si>
  <si>
    <t>8.</t>
  </si>
  <si>
    <t>9.</t>
  </si>
  <si>
    <t>10.</t>
  </si>
  <si>
    <t>Kredyt</t>
  </si>
  <si>
    <t>Obligacja</t>
  </si>
  <si>
    <t>Umowy, o których mowa w art. 226, ust. 4 pkt 2 ufp (zapewnienie ciągłości działania jednostki)</t>
  </si>
  <si>
    <t>Równowaga budżetowa</t>
  </si>
  <si>
    <t>Przedsięwzięcia majątkowe w prognozie większe niż wydatki majątkowe</t>
  </si>
  <si>
    <t>Sposób sfinansowania spłaty długu - rozchodów</t>
  </si>
  <si>
    <t>Zapewnienie ciągłości działania jednostki</t>
  </si>
  <si>
    <t>Gwarancje i poręczenia związane z UE - sam. os. prawne</t>
  </si>
  <si>
    <t xml:space="preserve">Relacja z art. 169 ustawy o finansach publicznych z dnia 30 czerwca 2005r (max 15%) </t>
  </si>
  <si>
    <t xml:space="preserve">Relacja z art. 170 ustawy o finansach publicznych z dnia 30 czerwca 2005r (max 60%) </t>
  </si>
  <si>
    <t>VIa</t>
  </si>
  <si>
    <t>Umowa</t>
  </si>
  <si>
    <t>Razem</t>
  </si>
  <si>
    <t>Zaciągany dług</t>
  </si>
  <si>
    <t>Spłaty długu</t>
  </si>
  <si>
    <t>W tym dług wynikający z umów (odroczone terminy płatności)</t>
  </si>
  <si>
    <t>Różnica dochody bieżące + nadwyżka z lat ubiegłych+ wolne środki - wydatki bieżące (art. 242 ust. 1 ufp). Nie może być ujemna.</t>
  </si>
  <si>
    <t xml:space="preserve">Relacja o ktorej mowa w art. 243  ustawy z dnia 27 sierpnia 2009r o finansach publicznych (wiersz IX minus wiersz X) - od roku 2014 nie może być ze znakiem "minus" </t>
  </si>
  <si>
    <t>Faktyczne obciążenia budzetu spłatami zgodnie z wzorem z art. 243 ufp: (R + O) / D</t>
  </si>
  <si>
    <t>(poz. II b Prognozy)</t>
  </si>
  <si>
    <t>(poz. VIII Prognozy)</t>
  </si>
  <si>
    <t>(poz. VII Prognozy)</t>
  </si>
  <si>
    <t>(poz. XI Prognozy)</t>
  </si>
  <si>
    <t>(poz. XV Prognozy)</t>
  </si>
  <si>
    <t>(poz. XIV Prognozy)</t>
  </si>
  <si>
    <t xml:space="preserve">Załącznik nr 2 do Uchwały Nr  </t>
  </si>
  <si>
    <t xml:space="preserve">Program Operacyjny kapitał Ludzki Najważniejsze są dzieci </t>
  </si>
  <si>
    <t>2011-2013</t>
  </si>
  <si>
    <t xml:space="preserve">Zagospodarowanie terenu przy skrzyżowaniu ulic Wolności _Wojska Polskiego od strony południowowschodniej - wydatki majątkowe </t>
  </si>
  <si>
    <t>Przewidywane wykonanie 2011</t>
  </si>
  <si>
    <t>2011 III kwartał</t>
  </si>
  <si>
    <t>Wielkości początkowe za lata 2009 - 2011 do obliczenia relacji,      o której mowa w art. 243 ufp</t>
  </si>
  <si>
    <t>2009-2014</t>
  </si>
  <si>
    <t xml:space="preserve">Projekt przebudowy oczyszcalni ścieków Lemna w Boronowie </t>
  </si>
  <si>
    <t>2011-2014</t>
  </si>
  <si>
    <t xml:space="preserve"> wykonanie 2011</t>
  </si>
  <si>
    <t>`</t>
  </si>
  <si>
    <t>Wieloletnia Prognoza Finansowa  na lata 2012-2021</t>
  </si>
  <si>
    <t xml:space="preserve">Załacznik nr 1 do uchwały nr 87/XXVIII/2012 Rady Gminy w Boronowie z dnia 27.12.2012 r. </t>
  </si>
</sst>
</file>

<file path=xl/styles.xml><?xml version="1.0" encoding="utf-8"?>
<styleSheet xmlns="http://schemas.openxmlformats.org/spreadsheetml/2006/main">
  <numFmts count="1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000"/>
    <numFmt numFmtId="165" formatCode="#,##0.000000000"/>
    <numFmt numFmtId="166" formatCode="#,##0.000"/>
    <numFmt numFmtId="167" formatCode="#,##0.0000"/>
    <numFmt numFmtId="168" formatCode="#,##0_ ;[Red]\-#,##0\ "/>
    <numFmt numFmtId="169" formatCode="#,##0\ [$€-1];[Red]\-#,##0\ [$€-1]"/>
    <numFmt numFmtId="170" formatCode="0.0%"/>
  </numFmts>
  <fonts count="33">
    <font>
      <sz val="10"/>
      <name val="Arial CE"/>
      <family val="0"/>
    </font>
    <font>
      <b/>
      <sz val="10"/>
      <name val="Arial CE"/>
      <family val="2"/>
    </font>
    <font>
      <i/>
      <sz val="10"/>
      <name val="Arial CE"/>
      <family val="2"/>
    </font>
    <font>
      <b/>
      <i/>
      <sz val="10"/>
      <name val="Arial CE"/>
      <family val="2"/>
    </font>
    <font>
      <b/>
      <sz val="12"/>
      <name val="Arial CE"/>
      <family val="2"/>
    </font>
    <font>
      <u val="single"/>
      <sz val="10"/>
      <color indexed="12"/>
      <name val="Arial CE"/>
      <family val="0"/>
    </font>
    <font>
      <u val="single"/>
      <sz val="10"/>
      <color indexed="36"/>
      <name val="Arial CE"/>
      <family val="0"/>
    </font>
    <font>
      <b/>
      <sz val="10"/>
      <color indexed="10"/>
      <name val="Arial CE"/>
      <family val="2"/>
    </font>
    <font>
      <b/>
      <sz val="8"/>
      <name val="Tahoma"/>
      <family val="0"/>
    </font>
    <font>
      <sz val="10"/>
      <color indexed="55"/>
      <name val="Arial CE"/>
      <family val="0"/>
    </font>
    <font>
      <b/>
      <sz val="12"/>
      <color indexed="55"/>
      <name val="Arial CE"/>
      <family val="2"/>
    </font>
    <font>
      <b/>
      <sz val="12"/>
      <color indexed="9"/>
      <name val="Arial CE"/>
      <family val="2"/>
    </font>
    <font>
      <sz val="10"/>
      <color indexed="9"/>
      <name val="Arial CE"/>
      <family val="2"/>
    </font>
    <font>
      <sz val="8"/>
      <name val="Arial CE"/>
      <family val="0"/>
    </font>
    <font>
      <sz val="8"/>
      <name val="Tahoma"/>
      <family val="0"/>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b/>
      <sz val="8"/>
      <name val="Arial CE"/>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65"/>
        <bgColor indexed="64"/>
      </patternFill>
    </fill>
    <fill>
      <patternFill patternType="solid">
        <fgColor indexed="9"/>
        <bgColor indexed="64"/>
      </patternFill>
    </fill>
    <fill>
      <patternFill patternType="solid">
        <fgColor indexed="55"/>
        <bgColor indexed="64"/>
      </patternFill>
    </fill>
    <fill>
      <patternFill patternType="solid">
        <fgColor indexed="13"/>
        <bgColor indexed="64"/>
      </patternFill>
    </fill>
  </fills>
  <borders count="8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right style="thin"/>
      <top style="thin"/>
      <bottom style="medium"/>
    </border>
    <border>
      <left style="medium"/>
      <right>
        <color indexed="63"/>
      </right>
      <top style="medium"/>
      <bottom style="medium"/>
    </border>
    <border>
      <left style="medium"/>
      <right>
        <color indexed="63"/>
      </right>
      <top>
        <color indexed="63"/>
      </top>
      <bottom style="thin"/>
    </border>
    <border>
      <left style="medium"/>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medium"/>
      <right>
        <color indexed="63"/>
      </right>
      <top style="thin"/>
      <bottom>
        <color indexed="63"/>
      </bottom>
    </border>
    <border>
      <left style="thin"/>
      <right style="thin"/>
      <top>
        <color indexed="63"/>
      </top>
      <bottom style="thin"/>
    </border>
    <border>
      <left style="medium"/>
      <right style="thin"/>
      <top style="medium"/>
      <bottom style="medium"/>
    </border>
    <border>
      <left style="thin"/>
      <right style="thin"/>
      <top style="medium"/>
      <bottom style="medium"/>
    </border>
    <border>
      <left style="medium"/>
      <right style="thin"/>
      <top>
        <color indexed="63"/>
      </top>
      <bottom style="thin"/>
    </border>
    <border>
      <left style="medium"/>
      <right style="thin"/>
      <top style="thin"/>
      <bottom style="thin"/>
    </border>
    <border>
      <left style="thin"/>
      <right style="medium"/>
      <top style="medium"/>
      <bottom style="medium"/>
    </border>
    <border>
      <left style="thin"/>
      <right>
        <color indexed="63"/>
      </right>
      <top style="thin"/>
      <bottom style="medium"/>
    </border>
    <border>
      <left style="thin"/>
      <right style="thin"/>
      <top style="thin"/>
      <bottom>
        <color indexed="63"/>
      </bottom>
    </border>
    <border>
      <left style="thin"/>
      <right>
        <color indexed="63"/>
      </right>
      <top style="thin"/>
      <bottom>
        <color indexed="63"/>
      </bottom>
    </border>
    <border>
      <left style="thin"/>
      <right style="medium"/>
      <top style="thin"/>
      <bottom style="thin"/>
    </border>
    <border>
      <left>
        <color indexed="63"/>
      </left>
      <right style="thin"/>
      <top style="thin"/>
      <bottom>
        <color indexed="63"/>
      </bottom>
    </border>
    <border>
      <left style="thin"/>
      <right style="thin"/>
      <top style="double"/>
      <bottom style="double"/>
    </border>
    <border>
      <left style="thin"/>
      <right style="medium"/>
      <top style="double"/>
      <bottom style="double"/>
    </border>
    <border>
      <left style="medium"/>
      <right style="thin"/>
      <top style="thin"/>
      <bottom style="medium"/>
    </border>
    <border>
      <left style="thin"/>
      <right>
        <color indexed="63"/>
      </right>
      <top style="medium"/>
      <bottom>
        <color indexed="63"/>
      </bottom>
    </border>
    <border>
      <left style="thin"/>
      <right style="thin"/>
      <top>
        <color indexed="63"/>
      </top>
      <bottom style="medium"/>
    </border>
    <border>
      <left style="thin"/>
      <right style="medium"/>
      <top style="thin"/>
      <bottom style="medium"/>
    </border>
    <border>
      <left style="thin"/>
      <right>
        <color indexed="63"/>
      </right>
      <top style="double"/>
      <bottom style="double"/>
    </border>
    <border>
      <left style="thin"/>
      <right style="thin"/>
      <top>
        <color indexed="63"/>
      </top>
      <bottom>
        <color indexed="63"/>
      </bottom>
    </border>
    <border>
      <left style="thin"/>
      <right>
        <color indexed="63"/>
      </right>
      <top style="medium"/>
      <bottom style="medium"/>
    </border>
    <border>
      <left style="medium"/>
      <right style="medium"/>
      <top style="medium"/>
      <bottom style="medium"/>
    </border>
    <border>
      <left style="thin"/>
      <right>
        <color indexed="63"/>
      </right>
      <top>
        <color indexed="63"/>
      </top>
      <bottom style="thin"/>
    </border>
    <border>
      <left>
        <color indexed="63"/>
      </left>
      <right>
        <color indexed="63"/>
      </right>
      <top style="medium"/>
      <bottom style="medium"/>
    </border>
    <border>
      <left>
        <color indexed="63"/>
      </left>
      <right>
        <color indexed="63"/>
      </right>
      <top style="thin"/>
      <bottom style="thin"/>
    </border>
    <border>
      <left style="thin"/>
      <right style="thin"/>
      <top style="medium"/>
      <bottom style="thin"/>
    </border>
    <border>
      <left style="thin"/>
      <right style="medium"/>
      <top style="medium"/>
      <bottom style="thin"/>
    </border>
    <border>
      <left>
        <color indexed="63"/>
      </left>
      <right>
        <color indexed="63"/>
      </right>
      <top>
        <color indexed="63"/>
      </top>
      <bottom style="thin"/>
    </border>
    <border>
      <left>
        <color indexed="63"/>
      </left>
      <right style="medium"/>
      <top style="thin"/>
      <bottom style="thin"/>
    </border>
    <border>
      <left style="thin"/>
      <right style="medium"/>
      <top style="thin"/>
      <bottom>
        <color indexed="63"/>
      </bottom>
    </border>
    <border>
      <left style="thin"/>
      <right style="thin"/>
      <top style="thin"/>
      <bottom style="double"/>
    </border>
    <border>
      <left style="thin"/>
      <right style="medium"/>
      <top style="thin"/>
      <bottom style="double"/>
    </border>
    <border>
      <left>
        <color indexed="63"/>
      </left>
      <right style="thin"/>
      <top style="thin"/>
      <bottom style="medium"/>
    </border>
    <border>
      <left style="thin"/>
      <right style="medium"/>
      <top>
        <color indexed="63"/>
      </top>
      <bottom style="thin"/>
    </border>
    <border>
      <left style="medium"/>
      <right style="thin"/>
      <top style="medium"/>
      <bottom style="thin"/>
    </border>
    <border>
      <left>
        <color indexed="63"/>
      </left>
      <right style="thin"/>
      <top style="double"/>
      <bottom style="double"/>
    </border>
    <border>
      <left>
        <color indexed="63"/>
      </left>
      <right style="thin"/>
      <top>
        <color indexed="63"/>
      </top>
      <bottom style="thin"/>
    </border>
    <border>
      <left style="thin"/>
      <right style="thin"/>
      <top style="medium"/>
      <bottom>
        <color indexed="63"/>
      </bottom>
    </border>
    <border>
      <left style="thin"/>
      <right style="medium"/>
      <top style="medium"/>
      <bottom>
        <color indexed="63"/>
      </bottom>
    </border>
    <border>
      <left>
        <color indexed="63"/>
      </left>
      <right style="thin"/>
      <top style="medium"/>
      <bottom style="medium"/>
    </border>
    <border>
      <left style="medium"/>
      <right style="thin"/>
      <top style="thin"/>
      <bottom>
        <color indexed="63"/>
      </bottom>
    </border>
    <border>
      <left style="medium"/>
      <right style="thin"/>
      <top>
        <color indexed="63"/>
      </top>
      <bottom>
        <color indexed="63"/>
      </bottom>
    </border>
    <border>
      <left style="medium"/>
      <right>
        <color indexed="63"/>
      </right>
      <top>
        <color indexed="63"/>
      </top>
      <bottom>
        <color indexed="63"/>
      </bottom>
    </border>
    <border>
      <left style="medium"/>
      <right style="medium"/>
      <top>
        <color indexed="63"/>
      </top>
      <bottom>
        <color indexed="63"/>
      </bottom>
    </border>
    <border>
      <left style="medium"/>
      <right style="medium"/>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medium"/>
      <right style="medium"/>
      <top>
        <color indexed="63"/>
      </top>
      <bottom style="medium"/>
    </border>
    <border>
      <left style="medium"/>
      <right style="medium"/>
      <top style="medium"/>
      <bottom>
        <color indexed="63"/>
      </bottom>
    </border>
    <border>
      <left style="medium"/>
      <right>
        <color indexed="63"/>
      </right>
      <top style="thin"/>
      <bottom style="medium"/>
    </border>
    <border>
      <left style="medium"/>
      <right>
        <color indexed="63"/>
      </right>
      <top>
        <color indexed="63"/>
      </top>
      <bottom style="medium"/>
    </border>
    <border>
      <left style="thin"/>
      <right>
        <color indexed="63"/>
      </right>
      <top style="medium"/>
      <bottom style="thin"/>
    </border>
    <border>
      <left>
        <color indexed="63"/>
      </left>
      <right style="thin"/>
      <top style="medium"/>
      <bottom style="thin"/>
    </border>
    <border>
      <left style="medium"/>
      <right style="thin"/>
      <top>
        <color indexed="63"/>
      </top>
      <bottom style="medium"/>
    </border>
    <border>
      <left>
        <color indexed="63"/>
      </left>
      <right style="thin"/>
      <top>
        <color indexed="63"/>
      </top>
      <bottom style="medium"/>
    </border>
    <border>
      <left style="medium"/>
      <right>
        <color indexed="63"/>
      </right>
      <top style="double"/>
      <bottom style="double"/>
    </border>
    <border>
      <left style="medium"/>
      <right>
        <color indexed="63"/>
      </right>
      <top style="thin"/>
      <bottom style="double"/>
    </border>
    <border>
      <left>
        <color indexed="63"/>
      </left>
      <right style="thin"/>
      <top style="thin"/>
      <bottom style="double"/>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style="medium"/>
      <right style="thin"/>
      <top style="medium"/>
      <bottom>
        <color indexed="63"/>
      </bottom>
    </border>
    <border>
      <left>
        <color indexed="63"/>
      </left>
      <right style="thin"/>
      <top style="medium"/>
      <bottom>
        <color indexed="63"/>
      </bottom>
    </border>
    <border>
      <left>
        <color indexed="63"/>
      </left>
      <right>
        <color indexed="63"/>
      </right>
      <top style="medium"/>
      <bottom style="thin"/>
    </border>
    <border>
      <left>
        <color indexed="63"/>
      </left>
      <right style="medium"/>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7" borderId="1" applyNumberFormat="0" applyAlignment="0" applyProtection="0"/>
    <xf numFmtId="0" fontId="18" fillId="20" borderId="2" applyNumberFormat="0" applyAlignment="0" applyProtection="0"/>
    <xf numFmtId="0" fontId="19" fillId="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pplyAlignment="0" applyProtection="0"/>
    <xf numFmtId="0" fontId="20" fillId="0" borderId="3" applyNumberFormat="0" applyFill="0" applyAlignment="0" applyProtection="0"/>
    <xf numFmtId="0" fontId="21" fillId="21" borderId="4" applyNumberFormat="0" applyAlignment="0" applyProtection="0"/>
    <xf numFmtId="0" fontId="22" fillId="0" borderId="5" applyNumberFormat="0" applyFill="0" applyAlignment="0" applyProtection="0"/>
    <xf numFmtId="0" fontId="23" fillId="0" borderId="6" applyNumberFormat="0" applyFill="0" applyAlignment="0" applyProtection="0"/>
    <xf numFmtId="0" fontId="24" fillId="0" borderId="7" applyNumberFormat="0" applyFill="0" applyAlignment="0" applyProtection="0"/>
    <xf numFmtId="0" fontId="24" fillId="0" borderId="0" applyNumberFormat="0" applyFill="0" applyBorder="0" applyAlignment="0" applyProtection="0"/>
    <xf numFmtId="0" fontId="25" fillId="22" borderId="0" applyNumberFormat="0" applyBorder="0" applyAlignment="0" applyProtection="0"/>
    <xf numFmtId="0" fontId="26" fillId="20" borderId="1" applyNumberFormat="0" applyAlignment="0" applyProtection="0"/>
    <xf numFmtId="0" fontId="6" fillId="0" borderId="0" applyNumberFormat="0" applyFill="0" applyBorder="0" applyAlignment="0" applyProtection="0"/>
    <xf numFmtId="9" fontId="0" fillId="0" borderId="0" applyFont="0" applyFill="0" applyBorder="0" applyAlignment="0" applyProtection="0"/>
    <xf numFmtId="0" fontId="27" fillId="0" borderId="8" applyNumberFormat="0" applyFill="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0" fillId="23"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 borderId="0" applyNumberFormat="0" applyBorder="0" applyAlignment="0" applyProtection="0"/>
  </cellStyleXfs>
  <cellXfs count="329">
    <xf numFmtId="0" fontId="0" fillId="0" borderId="0" xfId="0" applyAlignment="1">
      <alignment/>
    </xf>
    <xf numFmtId="0" fontId="0" fillId="0" borderId="0" xfId="0" applyAlignment="1">
      <alignment horizontal="left" wrapText="1"/>
    </xf>
    <xf numFmtId="0" fontId="0" fillId="0" borderId="0" xfId="0" applyAlignment="1">
      <alignment horizontal="center" vertical="center"/>
    </xf>
    <xf numFmtId="0" fontId="1" fillId="0" borderId="0" xfId="0" applyFont="1" applyAlignment="1">
      <alignment horizontal="center"/>
    </xf>
    <xf numFmtId="0" fontId="0" fillId="0" borderId="0" xfId="0" applyBorder="1" applyAlignment="1">
      <alignment vertical="center"/>
    </xf>
    <xf numFmtId="0" fontId="2" fillId="0" borderId="0" xfId="0" applyFont="1" applyAlignment="1">
      <alignment horizontal="center" vertical="center"/>
    </xf>
    <xf numFmtId="0" fontId="0" fillId="0" borderId="10" xfId="0" applyBorder="1" applyAlignment="1" applyProtection="1">
      <alignment horizontal="center" vertical="center"/>
      <protection locked="0"/>
    </xf>
    <xf numFmtId="0" fontId="0" fillId="0" borderId="10" xfId="0" applyBorder="1" applyAlignment="1" applyProtection="1">
      <alignment vertical="center"/>
      <protection locked="0"/>
    </xf>
    <xf numFmtId="0" fontId="0" fillId="0" borderId="0" xfId="0" applyFill="1" applyAlignment="1" applyProtection="1">
      <alignment vertical="center"/>
      <protection/>
    </xf>
    <xf numFmtId="0" fontId="0" fillId="0" borderId="0" xfId="0" applyFill="1" applyAlignment="1" applyProtection="1">
      <alignment horizontal="center" vertical="center"/>
      <protection/>
    </xf>
    <xf numFmtId="0" fontId="0" fillId="0" borderId="0" xfId="0" applyFill="1" applyAlignment="1" applyProtection="1">
      <alignment vertical="center" wrapText="1"/>
      <protection/>
    </xf>
    <xf numFmtId="0" fontId="1" fillId="20" borderId="11" xfId="0" applyFont="1" applyFill="1" applyBorder="1" applyAlignment="1" applyProtection="1">
      <alignment horizontal="center" vertical="center"/>
      <protection/>
    </xf>
    <xf numFmtId="4" fontId="1" fillId="20" borderId="12" xfId="0" applyNumberFormat="1" applyFont="1" applyFill="1" applyBorder="1" applyAlignment="1" applyProtection="1">
      <alignment horizontal="center" vertical="center"/>
      <protection/>
    </xf>
    <xf numFmtId="4" fontId="2" fillId="20" borderId="13" xfId="0" applyNumberFormat="1" applyFont="1" applyFill="1" applyBorder="1" applyAlignment="1" applyProtection="1">
      <alignment horizontal="center" vertical="center"/>
      <protection/>
    </xf>
    <xf numFmtId="4" fontId="2" fillId="20" borderId="14" xfId="0" applyNumberFormat="1" applyFont="1" applyFill="1" applyBorder="1" applyAlignment="1" applyProtection="1">
      <alignment vertical="center"/>
      <protection/>
    </xf>
    <xf numFmtId="4" fontId="2" fillId="20" borderId="15" xfId="0" applyNumberFormat="1" applyFont="1" applyFill="1" applyBorder="1" applyAlignment="1" applyProtection="1">
      <alignment vertical="center" wrapText="1"/>
      <protection/>
    </xf>
    <xf numFmtId="4" fontId="0" fillId="20" borderId="13" xfId="0" applyNumberFormat="1" applyFill="1" applyBorder="1" applyAlignment="1" applyProtection="1">
      <alignment horizontal="center" vertical="center"/>
      <protection/>
    </xf>
    <xf numFmtId="4" fontId="0" fillId="20" borderId="14" xfId="0" applyNumberFormat="1" applyFill="1" applyBorder="1" applyAlignment="1" applyProtection="1">
      <alignment horizontal="center" vertical="center"/>
      <protection/>
    </xf>
    <xf numFmtId="4" fontId="0" fillId="20" borderId="16" xfId="0" applyNumberFormat="1" applyFill="1" applyBorder="1" applyAlignment="1" applyProtection="1">
      <alignment vertical="center" wrapText="1"/>
      <protection/>
    </xf>
    <xf numFmtId="4" fontId="1" fillId="20" borderId="13" xfId="0" applyNumberFormat="1" applyFont="1" applyFill="1" applyBorder="1" applyAlignment="1" applyProtection="1">
      <alignment horizontal="center" vertical="center"/>
      <protection/>
    </xf>
    <xf numFmtId="4" fontId="0" fillId="20" borderId="14" xfId="0" applyNumberFormat="1" applyFill="1" applyBorder="1" applyAlignment="1" applyProtection="1">
      <alignment horizontal="center" vertical="center" textRotation="90"/>
      <protection/>
    </xf>
    <xf numFmtId="4" fontId="0" fillId="20" borderId="14" xfId="0" applyNumberFormat="1" applyFill="1" applyBorder="1" applyAlignment="1" applyProtection="1">
      <alignment vertical="center"/>
      <protection/>
    </xf>
    <xf numFmtId="4" fontId="2" fillId="20" borderId="15" xfId="0" applyNumberFormat="1" applyFont="1" applyFill="1" applyBorder="1" applyAlignment="1" applyProtection="1">
      <alignment vertical="center" wrapText="1"/>
      <protection/>
    </xf>
    <xf numFmtId="4" fontId="1" fillId="20" borderId="17" xfId="0" applyNumberFormat="1" applyFont="1" applyFill="1" applyBorder="1" applyAlignment="1" applyProtection="1">
      <alignment horizontal="center" vertical="center"/>
      <protection/>
    </xf>
    <xf numFmtId="3" fontId="1" fillId="20" borderId="18" xfId="0" applyNumberFormat="1" applyFont="1" applyFill="1" applyBorder="1" applyAlignment="1" applyProtection="1">
      <alignment horizontal="right" vertical="center"/>
      <protection/>
    </xf>
    <xf numFmtId="3" fontId="2" fillId="24" borderId="16" xfId="0" applyNumberFormat="1" applyFont="1" applyFill="1" applyBorder="1" applyAlignment="1" applyProtection="1">
      <alignment horizontal="right" vertical="center"/>
      <protection locked="0"/>
    </xf>
    <xf numFmtId="3" fontId="0" fillId="24" borderId="16" xfId="0" applyNumberFormat="1" applyFill="1" applyBorder="1" applyAlignment="1" applyProtection="1">
      <alignment horizontal="right" vertical="center"/>
      <protection locked="0"/>
    </xf>
    <xf numFmtId="3" fontId="1" fillId="20" borderId="16" xfId="0" applyNumberFormat="1" applyFont="1" applyFill="1" applyBorder="1" applyAlignment="1" applyProtection="1">
      <alignment horizontal="right" vertical="center"/>
      <protection/>
    </xf>
    <xf numFmtId="3" fontId="2" fillId="20" borderId="16" xfId="0" applyNumberFormat="1" applyFont="1" applyFill="1" applyBorder="1" applyAlignment="1" applyProtection="1">
      <alignment horizontal="right" vertical="center"/>
      <protection/>
    </xf>
    <xf numFmtId="3" fontId="0" fillId="20" borderId="16" xfId="0" applyNumberFormat="1" applyFill="1" applyBorder="1" applyAlignment="1" applyProtection="1">
      <alignment horizontal="right" vertical="center"/>
      <protection/>
    </xf>
    <xf numFmtId="3" fontId="0" fillId="20" borderId="16" xfId="0" applyNumberFormat="1" applyFill="1" applyBorder="1" applyAlignment="1" applyProtection="1">
      <alignment horizontal="right" vertical="center"/>
      <protection locked="0"/>
    </xf>
    <xf numFmtId="3" fontId="0" fillId="20" borderId="16" xfId="0" applyNumberFormat="1" applyFill="1" applyBorder="1" applyAlignment="1" applyProtection="1">
      <alignment horizontal="center" vertical="center"/>
      <protection/>
    </xf>
    <xf numFmtId="10" fontId="0" fillId="20" borderId="16" xfId="0" applyNumberFormat="1" applyFont="1" applyFill="1" applyBorder="1" applyAlignment="1" applyProtection="1">
      <alignment horizontal="center" vertical="center"/>
      <protection/>
    </xf>
    <xf numFmtId="3" fontId="0" fillId="0" borderId="18" xfId="0" applyNumberFormat="1" applyBorder="1" applyAlignment="1" applyProtection="1">
      <alignment vertical="center"/>
      <protection locked="0"/>
    </xf>
    <xf numFmtId="3" fontId="0" fillId="0" borderId="16" xfId="0" applyNumberFormat="1" applyBorder="1" applyAlignment="1" applyProtection="1">
      <alignment vertical="center"/>
      <protection locked="0"/>
    </xf>
    <xf numFmtId="0" fontId="1" fillId="20" borderId="19" xfId="0" applyFont="1" applyFill="1" applyBorder="1" applyAlignment="1">
      <alignment horizontal="center" vertical="center"/>
    </xf>
    <xf numFmtId="0" fontId="1" fillId="20" borderId="20" xfId="0" applyFont="1" applyFill="1" applyBorder="1" applyAlignment="1">
      <alignment horizontal="center" vertical="center"/>
    </xf>
    <xf numFmtId="0" fontId="0" fillId="20" borderId="21" xfId="0" applyFill="1" applyBorder="1" applyAlignment="1">
      <alignment horizontal="center" vertical="center"/>
    </xf>
    <xf numFmtId="0" fontId="0" fillId="20" borderId="18" xfId="0" applyFill="1" applyBorder="1" applyAlignment="1">
      <alignment vertical="center"/>
    </xf>
    <xf numFmtId="0" fontId="0" fillId="20" borderId="22" xfId="0" applyFill="1" applyBorder="1" applyAlignment="1">
      <alignment horizontal="center" vertical="center"/>
    </xf>
    <xf numFmtId="0" fontId="0" fillId="20" borderId="16" xfId="0" applyFill="1" applyBorder="1" applyAlignment="1">
      <alignment vertical="center"/>
    </xf>
    <xf numFmtId="0" fontId="1" fillId="20" borderId="23" xfId="0" applyFont="1" applyFill="1" applyBorder="1" applyAlignment="1">
      <alignment horizontal="center" vertical="center"/>
    </xf>
    <xf numFmtId="0" fontId="1" fillId="20" borderId="10" xfId="0" applyFont="1" applyFill="1" applyBorder="1" applyAlignment="1">
      <alignment horizontal="center"/>
    </xf>
    <xf numFmtId="0" fontId="1" fillId="20" borderId="24" xfId="0" applyFont="1" applyFill="1" applyBorder="1" applyAlignment="1">
      <alignment horizontal="center"/>
    </xf>
    <xf numFmtId="0" fontId="0" fillId="20" borderId="22" xfId="0" applyFill="1" applyBorder="1" applyAlignment="1">
      <alignment horizontal="center" vertical="center"/>
    </xf>
    <xf numFmtId="49" fontId="1" fillId="20" borderId="16" xfId="0" applyNumberFormat="1" applyFont="1" applyFill="1" applyBorder="1" applyAlignment="1">
      <alignment vertical="center" wrapText="1"/>
    </xf>
    <xf numFmtId="0" fontId="0" fillId="20" borderId="16" xfId="0" applyFill="1" applyBorder="1" applyAlignment="1">
      <alignment horizontal="center" vertical="center"/>
    </xf>
    <xf numFmtId="3" fontId="0" fillId="20" borderId="16" xfId="0" applyNumberFormat="1" applyFill="1" applyBorder="1" applyAlignment="1">
      <alignment horizontal="center" vertical="center"/>
    </xf>
    <xf numFmtId="0" fontId="0" fillId="20" borderId="21" xfId="0" applyFill="1" applyBorder="1" applyAlignment="1">
      <alignment horizontal="center" vertical="center"/>
    </xf>
    <xf numFmtId="0" fontId="0" fillId="20" borderId="15" xfId="0" applyFill="1" applyBorder="1" applyAlignment="1">
      <alignment vertical="center" wrapText="1"/>
    </xf>
    <xf numFmtId="3" fontId="0" fillId="20" borderId="25" xfId="0" applyNumberFormat="1" applyFill="1" applyBorder="1" applyAlignment="1">
      <alignment horizontal="center" vertical="center"/>
    </xf>
    <xf numFmtId="3" fontId="0" fillId="24" borderId="25" xfId="0" applyNumberFormat="1" applyFill="1" applyBorder="1" applyAlignment="1">
      <alignment horizontal="center" vertical="center"/>
    </xf>
    <xf numFmtId="3" fontId="0" fillId="24" borderId="26" xfId="0" applyNumberFormat="1" applyFill="1" applyBorder="1" applyAlignment="1">
      <alignment horizontal="center" vertical="center"/>
    </xf>
    <xf numFmtId="0" fontId="1" fillId="20" borderId="16" xfId="0" applyFont="1" applyFill="1" applyBorder="1" applyAlignment="1">
      <alignment horizontal="center" vertical="center"/>
    </xf>
    <xf numFmtId="3" fontId="1" fillId="20" borderId="16" xfId="0" applyNumberFormat="1" applyFont="1" applyFill="1" applyBorder="1" applyAlignment="1">
      <alignment horizontal="center" vertical="center"/>
    </xf>
    <xf numFmtId="3" fontId="1" fillId="20" borderId="14" xfId="0" applyNumberFormat="1" applyFont="1" applyFill="1" applyBorder="1" applyAlignment="1">
      <alignment horizontal="center" vertical="center"/>
    </xf>
    <xf numFmtId="3" fontId="1" fillId="20" borderId="27" xfId="0" applyNumberFormat="1" applyFont="1" applyFill="1" applyBorder="1" applyAlignment="1">
      <alignment horizontal="center" vertical="center"/>
    </xf>
    <xf numFmtId="0" fontId="0" fillId="20" borderId="28" xfId="0" applyFill="1" applyBorder="1" applyAlignment="1">
      <alignment vertical="center" wrapText="1"/>
    </xf>
    <xf numFmtId="0" fontId="0" fillId="20" borderId="15" xfId="0" applyFont="1" applyFill="1" applyBorder="1" applyAlignment="1">
      <alignment vertical="center" wrapText="1"/>
    </xf>
    <xf numFmtId="3" fontId="0" fillId="24" borderId="16" xfId="0" applyNumberFormat="1" applyFill="1" applyBorder="1" applyAlignment="1">
      <alignment horizontal="center" vertical="center"/>
    </xf>
    <xf numFmtId="3" fontId="0" fillId="24" borderId="14" xfId="0" applyNumberFormat="1" applyFill="1" applyBorder="1" applyAlignment="1">
      <alignment horizontal="center" vertical="center"/>
    </xf>
    <xf numFmtId="0" fontId="3" fillId="20" borderId="29" xfId="0" applyFont="1" applyFill="1" applyBorder="1" applyAlignment="1">
      <alignment horizontal="center" vertical="center"/>
    </xf>
    <xf numFmtId="3" fontId="3" fillId="20" borderId="29" xfId="0" applyNumberFormat="1" applyFont="1" applyFill="1" applyBorder="1" applyAlignment="1">
      <alignment horizontal="center" vertical="center"/>
    </xf>
    <xf numFmtId="3" fontId="3" fillId="20" borderId="30" xfId="0" applyNumberFormat="1" applyFont="1" applyFill="1" applyBorder="1" applyAlignment="1">
      <alignment horizontal="center" vertical="center"/>
    </xf>
    <xf numFmtId="0" fontId="2" fillId="0" borderId="0" xfId="0" applyFont="1" applyAlignment="1">
      <alignment horizontal="center" vertical="center" wrapText="1"/>
    </xf>
    <xf numFmtId="0" fontId="0" fillId="20" borderId="31" xfId="0" applyFill="1" applyBorder="1" applyAlignment="1">
      <alignment horizontal="center" vertical="center"/>
    </xf>
    <xf numFmtId="0" fontId="0" fillId="20" borderId="10" xfId="0" applyFill="1" applyBorder="1" applyAlignment="1">
      <alignment vertical="center" wrapText="1"/>
    </xf>
    <xf numFmtId="0" fontId="0" fillId="0" borderId="0" xfId="0" applyAlignment="1" applyProtection="1">
      <alignment/>
      <protection locked="0"/>
    </xf>
    <xf numFmtId="0" fontId="0" fillId="0" borderId="0" xfId="0" applyFill="1" applyAlignment="1" applyProtection="1">
      <alignment/>
      <protection locked="0"/>
    </xf>
    <xf numFmtId="3" fontId="0" fillId="0" borderId="16" xfId="0" applyNumberFormat="1" applyFill="1" applyBorder="1" applyAlignment="1" applyProtection="1">
      <alignment horizontal="right" vertical="center"/>
      <protection locked="0"/>
    </xf>
    <xf numFmtId="167" fontId="1" fillId="20" borderId="25" xfId="0" applyNumberFormat="1" applyFont="1" applyFill="1" applyBorder="1" applyAlignment="1" applyProtection="1">
      <alignment horizontal="center" vertical="center"/>
      <protection/>
    </xf>
    <xf numFmtId="167" fontId="0" fillId="20" borderId="16" xfId="0" applyNumberFormat="1" applyFill="1" applyBorder="1" applyAlignment="1" applyProtection="1">
      <alignment horizontal="center" vertical="center"/>
      <protection/>
    </xf>
    <xf numFmtId="167" fontId="0" fillId="20" borderId="16" xfId="0" applyNumberFormat="1" applyFont="1" applyFill="1" applyBorder="1" applyAlignment="1" applyProtection="1">
      <alignment horizontal="center" vertical="center"/>
      <protection/>
    </xf>
    <xf numFmtId="167" fontId="0" fillId="20" borderId="25" xfId="0" applyNumberFormat="1" applyFont="1" applyFill="1" applyBorder="1" applyAlignment="1" applyProtection="1">
      <alignment horizontal="center" vertical="center"/>
      <protection/>
    </xf>
    <xf numFmtId="0" fontId="1" fillId="20" borderId="32" xfId="0" applyFont="1" applyFill="1" applyBorder="1" applyAlignment="1">
      <alignment horizontal="center" vertical="center" wrapText="1"/>
    </xf>
    <xf numFmtId="0" fontId="0" fillId="20" borderId="33" xfId="0" applyFill="1" applyBorder="1" applyAlignment="1">
      <alignment/>
    </xf>
    <xf numFmtId="167" fontId="0" fillId="20" borderId="10" xfId="0" applyNumberFormat="1" applyFill="1" applyBorder="1" applyAlignment="1">
      <alignment vertical="center"/>
    </xf>
    <xf numFmtId="167" fontId="0" fillId="20" borderId="34" xfId="0" applyNumberFormat="1" applyFill="1" applyBorder="1" applyAlignment="1">
      <alignment vertical="center"/>
    </xf>
    <xf numFmtId="3" fontId="0" fillId="0" borderId="16" xfId="0" applyNumberFormat="1" applyFill="1" applyBorder="1" applyAlignment="1">
      <alignment horizontal="center" vertical="center"/>
    </xf>
    <xf numFmtId="3" fontId="0" fillId="0" borderId="25" xfId="0" applyNumberFormat="1" applyFill="1" applyBorder="1" applyAlignment="1">
      <alignment horizontal="center" vertical="center"/>
    </xf>
    <xf numFmtId="4" fontId="0" fillId="20" borderId="16" xfId="0" applyNumberFormat="1" applyFill="1" applyBorder="1" applyAlignment="1" applyProtection="1">
      <alignment horizontal="center" vertical="center" wrapText="1"/>
      <protection/>
    </xf>
    <xf numFmtId="3" fontId="0" fillId="24" borderId="14" xfId="0" applyNumberFormat="1" applyFill="1" applyBorder="1" applyAlignment="1">
      <alignment horizontal="center"/>
    </xf>
    <xf numFmtId="3" fontId="3" fillId="20" borderId="35" xfId="0" applyNumberFormat="1" applyFont="1" applyFill="1" applyBorder="1" applyAlignment="1">
      <alignment horizontal="center" vertical="center"/>
    </xf>
    <xf numFmtId="0" fontId="0" fillId="0" borderId="27" xfId="0" applyBorder="1" applyAlignment="1">
      <alignment/>
    </xf>
    <xf numFmtId="3" fontId="1" fillId="20" borderId="16" xfId="0" applyNumberFormat="1" applyFont="1" applyFill="1" applyBorder="1" applyAlignment="1">
      <alignment horizontal="center" vertical="center"/>
    </xf>
    <xf numFmtId="3" fontId="1" fillId="20" borderId="14" xfId="0" applyNumberFormat="1" applyFont="1" applyFill="1" applyBorder="1" applyAlignment="1">
      <alignment horizontal="center" vertical="center"/>
    </xf>
    <xf numFmtId="4" fontId="0" fillId="20" borderId="36" xfId="0" applyNumberFormat="1" applyFill="1" applyBorder="1" applyAlignment="1" applyProtection="1">
      <alignment horizontal="center" vertical="center" wrapText="1"/>
      <protection/>
    </xf>
    <xf numFmtId="0" fontId="1" fillId="20" borderId="37" xfId="0" applyFont="1" applyFill="1" applyBorder="1" applyAlignment="1" applyProtection="1">
      <alignment horizontal="center" vertical="center"/>
      <protection/>
    </xf>
    <xf numFmtId="0" fontId="1" fillId="20" borderId="38" xfId="0" applyFont="1" applyFill="1" applyBorder="1" applyAlignment="1">
      <alignment horizontal="center" vertical="center" wrapText="1"/>
    </xf>
    <xf numFmtId="167" fontId="0" fillId="20" borderId="24" xfId="0" applyNumberFormat="1" applyFill="1" applyBorder="1" applyAlignment="1">
      <alignment vertical="center"/>
    </xf>
    <xf numFmtId="3" fontId="0" fillId="0" borderId="39" xfId="0" applyNumberFormat="1" applyBorder="1" applyAlignment="1" applyProtection="1">
      <alignment vertical="center"/>
      <protection locked="0"/>
    </xf>
    <xf numFmtId="3" fontId="0" fillId="0" borderId="14" xfId="0" applyNumberFormat="1" applyBorder="1" applyAlignment="1" applyProtection="1">
      <alignment vertical="center"/>
      <protection locked="0"/>
    </xf>
    <xf numFmtId="0" fontId="0" fillId="20" borderId="27" xfId="0" applyFill="1" applyBorder="1" applyAlignment="1">
      <alignment/>
    </xf>
    <xf numFmtId="0" fontId="1" fillId="20" borderId="40" xfId="0" applyFont="1" applyFill="1" applyBorder="1" applyAlignment="1" applyProtection="1">
      <alignment horizontal="center" vertical="center"/>
      <protection/>
    </xf>
    <xf numFmtId="0" fontId="3" fillId="25" borderId="41" xfId="0" applyNumberFormat="1" applyFont="1" applyFill="1" applyBorder="1" applyAlignment="1" applyProtection="1">
      <alignment horizontal="center" vertical="center"/>
      <protection/>
    </xf>
    <xf numFmtId="0" fontId="1" fillId="20" borderId="42" xfId="0" applyFont="1" applyFill="1" applyBorder="1" applyAlignment="1" applyProtection="1">
      <alignment horizontal="center" vertical="center"/>
      <protection/>
    </xf>
    <xf numFmtId="0" fontId="1" fillId="0" borderId="0" xfId="0" applyFont="1" applyAlignment="1">
      <alignment/>
    </xf>
    <xf numFmtId="0" fontId="1" fillId="20" borderId="42" xfId="0" applyFont="1" applyFill="1" applyBorder="1" applyAlignment="1" applyProtection="1">
      <alignment horizontal="center" vertical="center" wrapText="1"/>
      <protection/>
    </xf>
    <xf numFmtId="0" fontId="1" fillId="20" borderId="43" xfId="0" applyFont="1" applyFill="1" applyBorder="1" applyAlignment="1" applyProtection="1">
      <alignment horizontal="center" vertical="center"/>
      <protection/>
    </xf>
    <xf numFmtId="0" fontId="0" fillId="0" borderId="16" xfId="0" applyBorder="1" applyAlignment="1">
      <alignment/>
    </xf>
    <xf numFmtId="0" fontId="1" fillId="0" borderId="16" xfId="0" applyFont="1" applyBorder="1" applyAlignment="1">
      <alignment/>
    </xf>
    <xf numFmtId="0" fontId="2" fillId="0" borderId="16" xfId="0" applyFont="1" applyBorder="1" applyAlignment="1">
      <alignment/>
    </xf>
    <xf numFmtId="0" fontId="1" fillId="25" borderId="44" xfId="0" applyNumberFormat="1" applyFont="1" applyFill="1" applyBorder="1" applyAlignment="1" applyProtection="1">
      <alignment horizontal="center" vertical="center"/>
      <protection/>
    </xf>
    <xf numFmtId="0" fontId="1" fillId="20" borderId="16" xfId="0" applyFont="1" applyFill="1" applyBorder="1" applyAlignment="1">
      <alignment/>
    </xf>
    <xf numFmtId="0" fontId="2" fillId="20" borderId="16" xfId="0" applyFont="1" applyFill="1" applyBorder="1" applyAlignment="1">
      <alignment/>
    </xf>
    <xf numFmtId="0" fontId="0" fillId="20" borderId="16" xfId="0" applyFill="1" applyBorder="1" applyAlignment="1">
      <alignment/>
    </xf>
    <xf numFmtId="0" fontId="1" fillId="20" borderId="27" xfId="0" applyFont="1" applyFill="1" applyBorder="1" applyAlignment="1">
      <alignment/>
    </xf>
    <xf numFmtId="0" fontId="2" fillId="20" borderId="10" xfId="0" applyFont="1" applyFill="1" applyBorder="1" applyAlignment="1">
      <alignment/>
    </xf>
    <xf numFmtId="0" fontId="0" fillId="0" borderId="14" xfId="0" applyBorder="1" applyAlignment="1">
      <alignment/>
    </xf>
    <xf numFmtId="0" fontId="1" fillId="20" borderId="34" xfId="0" applyFont="1" applyFill="1" applyBorder="1" applyAlignment="1">
      <alignment horizontal="center"/>
    </xf>
    <xf numFmtId="0" fontId="0" fillId="0" borderId="45" xfId="0" applyBorder="1" applyAlignment="1">
      <alignment/>
    </xf>
    <xf numFmtId="3" fontId="1" fillId="20" borderId="45" xfId="0" applyNumberFormat="1" applyFont="1" applyFill="1" applyBorder="1" applyAlignment="1">
      <alignment horizontal="center" vertical="center"/>
    </xf>
    <xf numFmtId="0" fontId="0" fillId="0" borderId="25" xfId="0" applyBorder="1" applyAlignment="1">
      <alignment/>
    </xf>
    <xf numFmtId="0" fontId="0" fillId="0" borderId="46" xfId="0" applyBorder="1" applyAlignment="1">
      <alignment/>
    </xf>
    <xf numFmtId="3" fontId="1" fillId="20" borderId="47" xfId="0" applyNumberFormat="1" applyFont="1" applyFill="1" applyBorder="1" applyAlignment="1">
      <alignment horizontal="center" vertical="center"/>
    </xf>
    <xf numFmtId="3" fontId="1" fillId="20" borderId="48" xfId="0" applyNumberFormat="1" applyFont="1" applyFill="1" applyBorder="1" applyAlignment="1">
      <alignment horizontal="center" vertical="center"/>
    </xf>
    <xf numFmtId="4" fontId="1" fillId="20" borderId="22" xfId="0" applyNumberFormat="1" applyFont="1" applyFill="1" applyBorder="1" applyAlignment="1" applyProtection="1">
      <alignment horizontal="center" vertical="center"/>
      <protection/>
    </xf>
    <xf numFmtId="4" fontId="1" fillId="20" borderId="26" xfId="0" applyNumberFormat="1" applyFont="1" applyFill="1" applyBorder="1" applyAlignment="1" applyProtection="1">
      <alignment horizontal="center" vertical="center" textRotation="90"/>
      <protection/>
    </xf>
    <xf numFmtId="4" fontId="1" fillId="20" borderId="14" xfId="0" applyNumberFormat="1" applyFont="1" applyFill="1" applyBorder="1" applyAlignment="1" applyProtection="1">
      <alignment horizontal="center" vertical="center" textRotation="90"/>
      <protection/>
    </xf>
    <xf numFmtId="0" fontId="0" fillId="20" borderId="25" xfId="0" applyFill="1" applyBorder="1" applyAlignment="1">
      <alignment/>
    </xf>
    <xf numFmtId="0" fontId="2" fillId="20" borderId="18" xfId="0" applyFont="1" applyFill="1" applyBorder="1" applyAlignment="1">
      <alignment horizontal="left" vertical="center" wrapText="1"/>
    </xf>
    <xf numFmtId="0" fontId="1" fillId="20" borderId="25" xfId="0" applyFont="1" applyFill="1" applyBorder="1" applyAlignment="1">
      <alignment/>
    </xf>
    <xf numFmtId="0" fontId="1" fillId="22" borderId="16" xfId="0" applyFont="1" applyFill="1" applyBorder="1" applyAlignment="1">
      <alignment horizontal="center" vertical="center" wrapText="1"/>
    </xf>
    <xf numFmtId="0" fontId="2" fillId="22" borderId="18" xfId="0" applyFont="1" applyFill="1" applyBorder="1" applyAlignment="1">
      <alignment horizontal="left" vertical="center" wrapText="1"/>
    </xf>
    <xf numFmtId="0" fontId="1" fillId="22" borderId="18" xfId="0" applyFont="1" applyFill="1" applyBorder="1" applyAlignment="1">
      <alignment horizontal="center" vertical="center" wrapText="1"/>
    </xf>
    <xf numFmtId="3" fontId="0" fillId="20" borderId="25" xfId="0" applyNumberFormat="1" applyFont="1" applyFill="1" applyBorder="1" applyAlignment="1" applyProtection="1">
      <alignment horizontal="center" vertical="center"/>
      <protection/>
    </xf>
    <xf numFmtId="4" fontId="2" fillId="20" borderId="28" xfId="0" applyNumberFormat="1" applyFont="1" applyFill="1" applyBorder="1" applyAlignment="1" applyProtection="1">
      <alignment vertical="center" wrapText="1"/>
      <protection/>
    </xf>
    <xf numFmtId="0" fontId="1" fillId="20" borderId="16" xfId="0" applyFont="1" applyFill="1" applyBorder="1" applyAlignment="1">
      <alignment horizontal="center" vertical="center" wrapText="1"/>
    </xf>
    <xf numFmtId="0" fontId="0" fillId="25" borderId="49" xfId="0" applyFill="1" applyBorder="1" applyAlignment="1" applyProtection="1">
      <alignment horizontal="center" vertical="center" wrapText="1"/>
      <protection/>
    </xf>
    <xf numFmtId="3" fontId="0" fillId="20" borderId="16" xfId="0" applyNumberFormat="1" applyFont="1" applyFill="1" applyBorder="1" applyAlignment="1" applyProtection="1">
      <alignment horizontal="center" vertical="center" wrapText="1"/>
      <protection/>
    </xf>
    <xf numFmtId="0" fontId="2" fillId="20" borderId="25" xfId="0" applyFont="1" applyFill="1" applyBorder="1" applyAlignment="1">
      <alignment/>
    </xf>
    <xf numFmtId="0" fontId="0" fillId="20" borderId="46" xfId="0" applyFill="1" applyBorder="1" applyAlignment="1">
      <alignment/>
    </xf>
    <xf numFmtId="0" fontId="1" fillId="20" borderId="36" xfId="0" applyFont="1" applyFill="1" applyBorder="1" applyAlignment="1">
      <alignment vertical="center"/>
    </xf>
    <xf numFmtId="0" fontId="1" fillId="20" borderId="46" xfId="0" applyFont="1" applyFill="1" applyBorder="1" applyAlignment="1">
      <alignment/>
    </xf>
    <xf numFmtId="3" fontId="7" fillId="22" borderId="18" xfId="0" applyNumberFormat="1" applyFont="1" applyFill="1" applyBorder="1" applyAlignment="1" applyProtection="1">
      <alignment horizontal="right" vertical="center"/>
      <protection/>
    </xf>
    <xf numFmtId="3" fontId="7" fillId="22" borderId="50" xfId="0" applyNumberFormat="1" applyFont="1" applyFill="1" applyBorder="1" applyAlignment="1" applyProtection="1">
      <alignment horizontal="right" vertical="center"/>
      <protection/>
    </xf>
    <xf numFmtId="3" fontId="1" fillId="0" borderId="16" xfId="0" applyNumberFormat="1" applyFont="1" applyBorder="1" applyAlignment="1">
      <alignment horizontal="right"/>
    </xf>
    <xf numFmtId="3" fontId="1" fillId="0" borderId="27" xfId="0" applyNumberFormat="1" applyFont="1" applyBorder="1" applyAlignment="1">
      <alignment horizontal="right"/>
    </xf>
    <xf numFmtId="3" fontId="0" fillId="0" borderId="16" xfId="0" applyNumberFormat="1" applyBorder="1" applyAlignment="1">
      <alignment horizontal="right"/>
    </xf>
    <xf numFmtId="3" fontId="0" fillId="0" borderId="27" xfId="0" applyNumberFormat="1" applyBorder="1" applyAlignment="1">
      <alignment horizontal="right"/>
    </xf>
    <xf numFmtId="3" fontId="0" fillId="22" borderId="16" xfId="0" applyNumberFormat="1" applyFill="1" applyBorder="1" applyAlignment="1">
      <alignment horizontal="right"/>
    </xf>
    <xf numFmtId="3" fontId="0" fillId="22" borderId="27" xfId="0" applyNumberFormat="1" applyFill="1" applyBorder="1" applyAlignment="1">
      <alignment horizontal="right"/>
    </xf>
    <xf numFmtId="3" fontId="0" fillId="0" borderId="16" xfId="0" applyNumberFormat="1" applyFont="1" applyBorder="1" applyAlignment="1">
      <alignment horizontal="right"/>
    </xf>
    <xf numFmtId="3" fontId="0" fillId="0" borderId="25" xfId="0" applyNumberFormat="1" applyBorder="1" applyAlignment="1">
      <alignment horizontal="right"/>
    </xf>
    <xf numFmtId="3" fontId="0" fillId="0" borderId="46" xfId="0" applyNumberFormat="1" applyBorder="1" applyAlignment="1">
      <alignment horizontal="right"/>
    </xf>
    <xf numFmtId="0" fontId="0" fillId="0" borderId="25" xfId="0" applyFill="1" applyBorder="1" applyAlignment="1">
      <alignment horizontal="center" vertical="center"/>
    </xf>
    <xf numFmtId="0" fontId="0" fillId="0" borderId="16" xfId="0" applyFill="1" applyBorder="1" applyAlignment="1">
      <alignment horizontal="center" vertical="center"/>
    </xf>
    <xf numFmtId="3" fontId="0" fillId="20" borderId="10" xfId="0" applyNumberFormat="1" applyFill="1" applyBorder="1" applyAlignment="1">
      <alignment/>
    </xf>
    <xf numFmtId="0" fontId="1" fillId="20" borderId="25" xfId="0" applyFont="1" applyFill="1" applyBorder="1" applyAlignment="1">
      <alignment vertical="center"/>
    </xf>
    <xf numFmtId="3" fontId="0" fillId="20" borderId="34" xfId="0" applyNumberFormat="1" applyFill="1" applyBorder="1" applyAlignment="1">
      <alignment/>
    </xf>
    <xf numFmtId="0" fontId="1" fillId="0" borderId="51" xfId="0" applyFont="1" applyBorder="1" applyAlignment="1">
      <alignment horizontal="center" vertical="center" wrapText="1"/>
    </xf>
    <xf numFmtId="3" fontId="0" fillId="20" borderId="16" xfId="0" applyNumberFormat="1" applyFill="1" applyBorder="1" applyAlignment="1" applyProtection="1">
      <alignment vertical="center" wrapText="1"/>
      <protection/>
    </xf>
    <xf numFmtId="3" fontId="0" fillId="20" borderId="15" xfId="0" applyNumberFormat="1" applyFont="1" applyFill="1" applyBorder="1" applyAlignment="1" applyProtection="1">
      <alignment horizontal="center" vertical="center" wrapText="1"/>
      <protection/>
    </xf>
    <xf numFmtId="3" fontId="0" fillId="20" borderId="15" xfId="0" applyNumberFormat="1" applyFill="1" applyBorder="1" applyAlignment="1">
      <alignment horizontal="center" vertical="center"/>
    </xf>
    <xf numFmtId="3" fontId="1" fillId="20" borderId="15" xfId="0" applyNumberFormat="1" applyFont="1" applyFill="1" applyBorder="1" applyAlignment="1">
      <alignment horizontal="center" vertical="center"/>
    </xf>
    <xf numFmtId="3" fontId="3" fillId="20" borderId="52" xfId="0" applyNumberFormat="1" applyFont="1" applyFill="1" applyBorder="1" applyAlignment="1">
      <alignment horizontal="center" vertical="center"/>
    </xf>
    <xf numFmtId="4" fontId="2" fillId="20" borderId="28" xfId="0" applyNumberFormat="1" applyFont="1" applyFill="1" applyBorder="1" applyAlignment="1" applyProtection="1">
      <alignment vertical="center" wrapText="1"/>
      <protection/>
    </xf>
    <xf numFmtId="4" fontId="2" fillId="20" borderId="53" xfId="0" applyNumberFormat="1" applyFont="1" applyFill="1" applyBorder="1" applyAlignment="1" applyProtection="1">
      <alignment vertical="center" wrapText="1"/>
      <protection/>
    </xf>
    <xf numFmtId="0" fontId="0" fillId="0" borderId="0" xfId="0" applyFill="1" applyAlignment="1" applyProtection="1">
      <alignment vertical="center"/>
      <protection locked="0"/>
    </xf>
    <xf numFmtId="0" fontId="4" fillId="0" borderId="0" xfId="0" applyFont="1" applyFill="1" applyAlignment="1" applyProtection="1">
      <alignment vertical="center"/>
      <protection/>
    </xf>
    <xf numFmtId="3" fontId="10" fillId="0" borderId="0" xfId="0" applyNumberFormat="1" applyFont="1" applyFill="1" applyAlignment="1" applyProtection="1">
      <alignment vertical="center"/>
      <protection/>
    </xf>
    <xf numFmtId="3" fontId="9" fillId="0" borderId="0" xfId="0" applyNumberFormat="1" applyFont="1" applyFill="1" applyAlignment="1" applyProtection="1">
      <alignment vertical="center"/>
      <protection/>
    </xf>
    <xf numFmtId="3" fontId="11" fillId="0" borderId="0" xfId="0" applyNumberFormat="1" applyFont="1" applyFill="1" applyAlignment="1" applyProtection="1">
      <alignment vertical="center"/>
      <protection/>
    </xf>
    <xf numFmtId="3" fontId="12" fillId="0" borderId="0" xfId="0" applyNumberFormat="1" applyFont="1" applyFill="1" applyAlignment="1" applyProtection="1">
      <alignment vertical="center"/>
      <protection/>
    </xf>
    <xf numFmtId="3" fontId="12" fillId="0" borderId="0" xfId="0" applyNumberFormat="1" applyFont="1" applyFill="1" applyAlignment="1" applyProtection="1">
      <alignment vertical="center"/>
      <protection/>
    </xf>
    <xf numFmtId="3" fontId="11" fillId="0" borderId="0" xfId="0" applyNumberFormat="1" applyFont="1" applyFill="1" applyAlignment="1" applyProtection="1">
      <alignment vertical="center"/>
      <protection/>
    </xf>
    <xf numFmtId="10" fontId="0" fillId="20" borderId="16" xfId="54" applyNumberFormat="1" applyFont="1" applyFill="1" applyBorder="1" applyAlignment="1" applyProtection="1">
      <alignment horizontal="center" vertical="center"/>
      <protection/>
    </xf>
    <xf numFmtId="0" fontId="0" fillId="0" borderId="0" xfId="0" applyFill="1" applyAlignment="1">
      <alignment/>
    </xf>
    <xf numFmtId="0" fontId="0" fillId="0" borderId="0" xfId="0" applyFill="1" applyAlignment="1">
      <alignment horizontal="center"/>
    </xf>
    <xf numFmtId="4" fontId="1" fillId="21" borderId="16" xfId="0" applyNumberFormat="1" applyFont="1" applyFill="1" applyBorder="1" applyAlignment="1" applyProtection="1">
      <alignment horizontal="center" vertical="center" wrapText="1"/>
      <protection/>
    </xf>
    <xf numFmtId="0" fontId="4" fillId="0" borderId="0" xfId="0" applyFont="1" applyAlignment="1">
      <alignment/>
    </xf>
    <xf numFmtId="0" fontId="1" fillId="20" borderId="54" xfId="0" applyFont="1" applyFill="1" applyBorder="1" applyAlignment="1" applyProtection="1">
      <alignment horizontal="center" vertical="center"/>
      <protection/>
    </xf>
    <xf numFmtId="0" fontId="1" fillId="20" borderId="55" xfId="0" applyFont="1" applyFill="1" applyBorder="1" applyAlignment="1" applyProtection="1">
      <alignment horizontal="center" vertical="center"/>
      <protection/>
    </xf>
    <xf numFmtId="0" fontId="1" fillId="21" borderId="16" xfId="0" applyFont="1" applyFill="1" applyBorder="1" applyAlignment="1">
      <alignment horizontal="center" vertical="center"/>
    </xf>
    <xf numFmtId="0" fontId="0" fillId="0" borderId="16" xfId="0" applyBorder="1" applyAlignment="1">
      <alignment horizontal="center" vertical="center"/>
    </xf>
    <xf numFmtId="0" fontId="0" fillId="25" borderId="43" xfId="0" applyFill="1" applyBorder="1" applyAlignment="1" applyProtection="1">
      <alignment/>
      <protection locked="0"/>
    </xf>
    <xf numFmtId="0" fontId="0" fillId="25" borderId="27" xfId="0" applyFill="1" applyBorder="1" applyAlignment="1" applyProtection="1">
      <alignment/>
      <protection locked="0"/>
    </xf>
    <xf numFmtId="0" fontId="0" fillId="25" borderId="27" xfId="0" applyFill="1" applyBorder="1" applyAlignment="1" applyProtection="1">
      <alignment vertical="center"/>
      <protection locked="0"/>
    </xf>
    <xf numFmtId="4" fontId="2" fillId="25" borderId="15" xfId="0" applyNumberFormat="1" applyFont="1" applyFill="1" applyBorder="1" applyAlignment="1" applyProtection="1">
      <alignment vertical="center" wrapText="1"/>
      <protection locked="0"/>
    </xf>
    <xf numFmtId="3" fontId="2" fillId="21" borderId="15" xfId="0" applyNumberFormat="1" applyFont="1" applyFill="1" applyBorder="1" applyAlignment="1" applyProtection="1">
      <alignment vertical="center" wrapText="1"/>
      <protection/>
    </xf>
    <xf numFmtId="3" fontId="0" fillId="21" borderId="16" xfId="0" applyNumberFormat="1" applyFill="1" applyBorder="1" applyAlignment="1" applyProtection="1">
      <alignment vertical="center" wrapText="1"/>
      <protection/>
    </xf>
    <xf numFmtId="3" fontId="0" fillId="0" borderId="15" xfId="0" applyNumberFormat="1" applyFont="1" applyFill="1" applyBorder="1" applyAlignment="1" applyProtection="1">
      <alignment horizontal="center" vertical="center" wrapText="1"/>
      <protection locked="0"/>
    </xf>
    <xf numFmtId="0" fontId="1" fillId="25" borderId="16" xfId="0" applyNumberFormat="1" applyFont="1" applyFill="1" applyBorder="1" applyAlignment="1" applyProtection="1">
      <alignment horizontal="left" vertical="center"/>
      <protection locked="0"/>
    </xf>
    <xf numFmtId="0" fontId="2" fillId="25" borderId="16" xfId="0" applyNumberFormat="1" applyFont="1" applyFill="1" applyBorder="1" applyAlignment="1" applyProtection="1">
      <alignment horizontal="left" vertical="center"/>
      <protection locked="0"/>
    </xf>
    <xf numFmtId="3" fontId="1" fillId="0" borderId="16" xfId="0" applyNumberFormat="1" applyFont="1" applyBorder="1" applyAlignment="1" applyProtection="1">
      <alignment horizontal="right"/>
      <protection locked="0"/>
    </xf>
    <xf numFmtId="3" fontId="1" fillId="0" borderId="27" xfId="0" applyNumberFormat="1" applyFont="1" applyBorder="1" applyAlignment="1" applyProtection="1">
      <alignment horizontal="right"/>
      <protection locked="0"/>
    </xf>
    <xf numFmtId="3" fontId="0" fillId="0" borderId="16" xfId="0" applyNumberFormat="1" applyBorder="1" applyAlignment="1" applyProtection="1">
      <alignment horizontal="right"/>
      <protection locked="0"/>
    </xf>
    <xf numFmtId="3" fontId="0" fillId="0" borderId="27" xfId="0" applyNumberFormat="1" applyBorder="1" applyAlignment="1" applyProtection="1">
      <alignment horizontal="right"/>
      <protection locked="0"/>
    </xf>
    <xf numFmtId="0" fontId="1" fillId="26" borderId="16" xfId="0" applyFont="1" applyFill="1" applyBorder="1" applyAlignment="1" applyProtection="1">
      <alignment horizontal="center" vertical="center" wrapText="1"/>
      <protection/>
    </xf>
    <xf numFmtId="0" fontId="1" fillId="26" borderId="16" xfId="0" applyFont="1" applyFill="1" applyBorder="1" applyAlignment="1" applyProtection="1">
      <alignment horizontal="center" vertical="center"/>
      <protection/>
    </xf>
    <xf numFmtId="0" fontId="1" fillId="26" borderId="11" xfId="0" applyFont="1" applyFill="1" applyBorder="1" applyAlignment="1" applyProtection="1">
      <alignment horizontal="center" vertical="center"/>
      <protection/>
    </xf>
    <xf numFmtId="0" fontId="1" fillId="26" borderId="56" xfId="0" applyFont="1" applyFill="1" applyBorder="1" applyAlignment="1" applyProtection="1">
      <alignment horizontal="center" vertical="center" wrapText="1"/>
      <protection/>
    </xf>
    <xf numFmtId="0" fontId="1" fillId="26" borderId="20" xfId="0" applyFont="1" applyFill="1" applyBorder="1" applyAlignment="1" applyProtection="1">
      <alignment horizontal="center" vertical="center"/>
      <protection/>
    </xf>
    <xf numFmtId="4" fontId="0" fillId="25" borderId="16" xfId="0" applyNumberFormat="1" applyFill="1" applyBorder="1" applyAlignment="1" applyProtection="1">
      <alignment horizontal="center" vertical="center" wrapText="1"/>
      <protection locked="0"/>
    </xf>
    <xf numFmtId="0" fontId="1" fillId="0" borderId="18" xfId="0" applyFont="1" applyBorder="1" applyAlignment="1">
      <alignment/>
    </xf>
    <xf numFmtId="0" fontId="1" fillId="20" borderId="18" xfId="0" applyFont="1" applyFill="1" applyBorder="1" applyAlignment="1">
      <alignment horizontal="center" vertical="center" wrapText="1"/>
    </xf>
    <xf numFmtId="0" fontId="1" fillId="0" borderId="18" xfId="0" applyNumberFormat="1" applyFont="1" applyFill="1" applyBorder="1" applyAlignment="1" applyProtection="1">
      <alignment horizontal="center" vertical="center" wrapText="1"/>
      <protection/>
    </xf>
    <xf numFmtId="0" fontId="1" fillId="20" borderId="18" xfId="0" applyFont="1" applyFill="1" applyBorder="1" applyAlignment="1">
      <alignment horizontal="center"/>
    </xf>
    <xf numFmtId="0" fontId="1" fillId="20" borderId="36" xfId="0" applyFont="1" applyFill="1" applyBorder="1" applyAlignment="1">
      <alignment horizontal="center"/>
    </xf>
    <xf numFmtId="3" fontId="0" fillId="0" borderId="16" xfId="0" applyNumberFormat="1" applyFill="1" applyBorder="1" applyAlignment="1">
      <alignment horizontal="right"/>
    </xf>
    <xf numFmtId="0" fontId="2" fillId="0" borderId="16" xfId="0" applyFont="1" applyFill="1" applyBorder="1" applyAlignment="1">
      <alignment/>
    </xf>
    <xf numFmtId="3" fontId="1" fillId="20" borderId="16" xfId="0" applyNumberFormat="1" applyFont="1" applyFill="1" applyBorder="1" applyAlignment="1" applyProtection="1">
      <alignment horizontal="center" vertical="center"/>
      <protection/>
    </xf>
    <xf numFmtId="3" fontId="1" fillId="20" borderId="15" xfId="0" applyNumberFormat="1" applyFont="1" applyFill="1" applyBorder="1" applyAlignment="1" applyProtection="1">
      <alignment horizontal="center" vertical="center"/>
      <protection/>
    </xf>
    <xf numFmtId="167" fontId="0" fillId="20" borderId="25" xfId="0" applyNumberFormat="1" applyFont="1" applyFill="1" applyBorder="1" applyAlignment="1" applyProtection="1">
      <alignment horizontal="center" vertical="center"/>
      <protection/>
    </xf>
    <xf numFmtId="167" fontId="1" fillId="20" borderId="16" xfId="0" applyNumberFormat="1" applyFont="1" applyFill="1" applyBorder="1" applyAlignment="1" applyProtection="1">
      <alignment horizontal="center" vertical="center"/>
      <protection/>
    </xf>
    <xf numFmtId="0" fontId="2" fillId="0" borderId="0" xfId="0" applyFont="1" applyFill="1" applyAlignment="1" applyProtection="1">
      <alignment vertical="center"/>
      <protection/>
    </xf>
    <xf numFmtId="0" fontId="0" fillId="25" borderId="16" xfId="0" applyNumberFormat="1" applyFont="1" applyFill="1" applyBorder="1" applyAlignment="1" applyProtection="1">
      <alignment horizontal="left" vertical="center"/>
      <protection/>
    </xf>
    <xf numFmtId="4" fontId="2" fillId="20" borderId="41" xfId="0" applyNumberFormat="1" applyFont="1" applyFill="1" applyBorder="1" applyAlignment="1" applyProtection="1">
      <alignment horizontal="left" vertical="center"/>
      <protection/>
    </xf>
    <xf numFmtId="0" fontId="1" fillId="20" borderId="25" xfId="0" applyFont="1" applyFill="1" applyBorder="1" applyAlignment="1">
      <alignment/>
    </xf>
    <xf numFmtId="0" fontId="1" fillId="0" borderId="0" xfId="0" applyFont="1" applyAlignment="1" applyProtection="1">
      <alignment/>
      <protection locked="0"/>
    </xf>
    <xf numFmtId="0" fontId="1" fillId="0" borderId="0" xfId="0" applyFont="1" applyAlignment="1">
      <alignment/>
    </xf>
    <xf numFmtId="3" fontId="0" fillId="20" borderId="36" xfId="0" applyNumberFormat="1" applyFill="1" applyBorder="1" applyAlignment="1" applyProtection="1">
      <alignment horizontal="right" vertical="center"/>
      <protection/>
    </xf>
    <xf numFmtId="3" fontId="0" fillId="0" borderId="0" xfId="0" applyNumberFormat="1" applyAlignment="1">
      <alignment/>
    </xf>
    <xf numFmtId="0" fontId="1" fillId="0" borderId="25" xfId="0" applyFont="1" applyBorder="1" applyAlignment="1">
      <alignment horizontal="center" vertical="center"/>
    </xf>
    <xf numFmtId="0" fontId="1" fillId="0" borderId="36" xfId="0" applyFont="1" applyBorder="1" applyAlignment="1">
      <alignment horizontal="center" vertical="center"/>
    </xf>
    <xf numFmtId="0" fontId="1" fillId="0" borderId="57" xfId="0" applyFont="1" applyBorder="1" applyAlignment="1">
      <alignment horizontal="center" vertical="center"/>
    </xf>
    <xf numFmtId="0" fontId="1" fillId="0" borderId="58" xfId="0" applyFont="1" applyBorder="1" applyAlignment="1">
      <alignment horizontal="center" vertical="center"/>
    </xf>
    <xf numFmtId="4" fontId="3" fillId="20" borderId="13" xfId="0" applyNumberFormat="1" applyFont="1" applyFill="1" applyBorder="1" applyAlignment="1" applyProtection="1">
      <alignment horizontal="center" vertical="center"/>
      <protection/>
    </xf>
    <xf numFmtId="4" fontId="3" fillId="20" borderId="14" xfId="0" applyNumberFormat="1" applyFont="1" applyFill="1" applyBorder="1" applyAlignment="1" applyProtection="1">
      <alignment vertical="center"/>
      <protection/>
    </xf>
    <xf numFmtId="4" fontId="3" fillId="20" borderId="15" xfId="0" applyNumberFormat="1" applyFont="1" applyFill="1" applyBorder="1" applyAlignment="1" applyProtection="1">
      <alignment vertical="center" wrapText="1"/>
      <protection/>
    </xf>
    <xf numFmtId="3" fontId="3" fillId="20" borderId="16" xfId="0" applyNumberFormat="1" applyFont="1" applyFill="1" applyBorder="1" applyAlignment="1" applyProtection="1">
      <alignment horizontal="right" vertical="center"/>
      <protection/>
    </xf>
    <xf numFmtId="0" fontId="1" fillId="0" borderId="58" xfId="0" applyFont="1" applyBorder="1" applyAlignment="1">
      <alignment vertical="center"/>
    </xf>
    <xf numFmtId="0" fontId="1" fillId="0" borderId="36" xfId="0" applyFont="1" applyFill="1" applyBorder="1" applyAlignment="1">
      <alignment vertical="top"/>
    </xf>
    <xf numFmtId="0" fontId="1" fillId="0" borderId="21" xfId="0" applyFont="1" applyBorder="1" applyAlignment="1">
      <alignment vertical="center"/>
    </xf>
    <xf numFmtId="0" fontId="1" fillId="0" borderId="18" xfId="0" applyFont="1" applyFill="1" applyBorder="1" applyAlignment="1">
      <alignment vertical="top"/>
    </xf>
    <xf numFmtId="0" fontId="1" fillId="0" borderId="18" xfId="0" applyFont="1" applyFill="1" applyBorder="1" applyAlignment="1">
      <alignment horizontal="center" vertical="top"/>
    </xf>
    <xf numFmtId="3" fontId="0" fillId="0" borderId="16" xfId="0" applyNumberFormat="1" applyFill="1" applyBorder="1" applyAlignment="1" applyProtection="1">
      <alignment vertical="center" wrapText="1"/>
      <protection/>
    </xf>
    <xf numFmtId="4" fontId="0" fillId="0" borderId="16" xfId="0" applyNumberFormat="1" applyFill="1" applyBorder="1" applyAlignment="1" applyProtection="1">
      <alignment horizontal="center" vertical="center" wrapText="1"/>
      <protection/>
    </xf>
    <xf numFmtId="4" fontId="0" fillId="0" borderId="36" xfId="0" applyNumberFormat="1" applyFill="1" applyBorder="1" applyAlignment="1" applyProtection="1">
      <alignment horizontal="center" vertical="center" wrapText="1"/>
      <protection/>
    </xf>
    <xf numFmtId="3" fontId="0" fillId="0" borderId="16" xfId="0" applyNumberFormat="1" applyFont="1" applyFill="1" applyBorder="1" applyAlignment="1" applyProtection="1">
      <alignment vertical="center" wrapText="1"/>
      <protection/>
    </xf>
    <xf numFmtId="0" fontId="0" fillId="0" borderId="0" xfId="0" applyAlignment="1">
      <alignment horizontal="left"/>
    </xf>
    <xf numFmtId="0" fontId="1" fillId="22" borderId="16" xfId="0" applyFont="1" applyFill="1" applyBorder="1" applyAlignment="1">
      <alignment horizontal="left" vertical="center" wrapText="1"/>
    </xf>
    <xf numFmtId="0" fontId="1" fillId="0" borderId="16" xfId="0" applyFont="1" applyBorder="1" applyAlignment="1">
      <alignment horizontal="left"/>
    </xf>
    <xf numFmtId="0" fontId="1" fillId="0" borderId="18" xfId="0" applyFont="1" applyBorder="1" applyAlignment="1">
      <alignment horizontal="left"/>
    </xf>
    <xf numFmtId="3" fontId="0" fillId="0" borderId="16" xfId="0" applyNumberFormat="1" applyFont="1" applyFill="1" applyBorder="1" applyAlignment="1" applyProtection="1">
      <alignment horizontal="center" vertical="center" wrapText="1"/>
      <protection/>
    </xf>
    <xf numFmtId="3" fontId="1" fillId="25" borderId="16" xfId="0" applyNumberFormat="1" applyFont="1" applyFill="1" applyBorder="1" applyAlignment="1" applyProtection="1">
      <alignment horizontal="right" vertical="center"/>
      <protection locked="0"/>
    </xf>
    <xf numFmtId="3" fontId="2" fillId="25" borderId="16" xfId="0" applyNumberFormat="1" applyFont="1" applyFill="1" applyBorder="1" applyAlignment="1" applyProtection="1">
      <alignment horizontal="right" vertical="center"/>
      <protection locked="0"/>
    </xf>
    <xf numFmtId="3" fontId="0" fillId="25" borderId="16" xfId="0" applyNumberFormat="1" applyFill="1" applyBorder="1" applyAlignment="1" applyProtection="1">
      <alignment horizontal="right" vertical="center"/>
      <protection locked="0"/>
    </xf>
    <xf numFmtId="3" fontId="1" fillId="25" borderId="15" xfId="0" applyNumberFormat="1" applyFont="1" applyFill="1" applyBorder="1" applyAlignment="1" applyProtection="1">
      <alignment vertical="center" wrapText="1"/>
      <protection/>
    </xf>
    <xf numFmtId="3" fontId="2" fillId="25" borderId="27" xfId="0" applyNumberFormat="1" applyFont="1" applyFill="1" applyBorder="1" applyAlignment="1" applyProtection="1">
      <alignment horizontal="right" vertical="center"/>
      <protection locked="0"/>
    </xf>
    <xf numFmtId="3" fontId="0" fillId="25" borderId="27" xfId="0" applyNumberFormat="1" applyFill="1" applyBorder="1" applyAlignment="1" applyProtection="1">
      <alignment horizontal="right" vertical="center"/>
      <protection locked="0"/>
    </xf>
    <xf numFmtId="3" fontId="1" fillId="25" borderId="10" xfId="0" applyNumberFormat="1" applyFont="1" applyFill="1" applyBorder="1" applyAlignment="1" applyProtection="1">
      <alignment vertical="center" wrapText="1"/>
      <protection/>
    </xf>
    <xf numFmtId="3" fontId="1" fillId="25" borderId="34" xfId="0" applyNumberFormat="1" applyFont="1" applyFill="1" applyBorder="1" applyAlignment="1" applyProtection="1">
      <alignment horizontal="right" vertical="center"/>
      <protection/>
    </xf>
    <xf numFmtId="49" fontId="0" fillId="0" borderId="16" xfId="0" applyNumberFormat="1" applyFill="1" applyBorder="1" applyAlignment="1">
      <alignment horizontal="center" vertical="center" wrapText="1"/>
    </xf>
    <xf numFmtId="3" fontId="2" fillId="0" borderId="15" xfId="0" applyNumberFormat="1" applyFont="1" applyFill="1" applyBorder="1" applyAlignment="1" applyProtection="1">
      <alignment vertical="center" wrapText="1"/>
      <protection/>
    </xf>
    <xf numFmtId="3" fontId="0" fillId="0" borderId="16" xfId="0" applyNumberFormat="1" applyFont="1" applyFill="1" applyBorder="1" applyAlignment="1" applyProtection="1">
      <alignment vertical="center" wrapText="1"/>
      <protection/>
    </xf>
    <xf numFmtId="3" fontId="0" fillId="0" borderId="16" xfId="0" applyNumberFormat="1" applyFill="1" applyBorder="1" applyAlignment="1" applyProtection="1">
      <alignment horizontal="right" vertical="center" wrapText="1"/>
      <protection/>
    </xf>
    <xf numFmtId="4" fontId="0" fillId="25" borderId="16" xfId="0" applyNumberFormat="1" applyFill="1" applyBorder="1" applyAlignment="1" applyProtection="1">
      <alignment horizontal="right" vertical="center" wrapText="1"/>
      <protection locked="0"/>
    </xf>
    <xf numFmtId="0" fontId="0" fillId="20" borderId="59" xfId="0" applyFill="1" applyBorder="1" applyAlignment="1">
      <alignment horizontal="center" vertical="center"/>
    </xf>
    <xf numFmtId="0" fontId="0" fillId="20" borderId="0" xfId="0" applyFill="1" applyBorder="1" applyAlignment="1">
      <alignment horizontal="center" vertical="center"/>
    </xf>
    <xf numFmtId="0" fontId="1" fillId="27" borderId="60" xfId="0" applyNumberFormat="1" applyFont="1" applyFill="1" applyBorder="1" applyAlignment="1" applyProtection="1">
      <alignment horizontal="center" vertical="center" textRotation="90"/>
      <protection/>
    </xf>
    <xf numFmtId="0" fontId="1" fillId="27" borderId="61" xfId="0" applyNumberFormat="1" applyFont="1" applyFill="1" applyBorder="1" applyAlignment="1" applyProtection="1">
      <alignment horizontal="center" vertical="center" textRotation="90"/>
      <protection/>
    </xf>
    <xf numFmtId="0" fontId="1" fillId="27" borderId="13" xfId="0" applyNumberFormat="1" applyFont="1" applyFill="1" applyBorder="1" applyAlignment="1" applyProtection="1">
      <alignment horizontal="center" vertical="center"/>
      <protection/>
    </xf>
    <xf numFmtId="0" fontId="1" fillId="27" borderId="15" xfId="0" applyNumberFormat="1" applyFont="1" applyFill="1" applyBorder="1" applyAlignment="1" applyProtection="1">
      <alignment horizontal="center" vertical="center"/>
      <protection/>
    </xf>
    <xf numFmtId="0" fontId="1" fillId="0" borderId="0" xfId="0" applyFont="1" applyFill="1" applyAlignment="1">
      <alignment horizontal="center" wrapText="1"/>
    </xf>
    <xf numFmtId="4" fontId="1" fillId="20" borderId="14" xfId="0" applyNumberFormat="1" applyFont="1" applyFill="1" applyBorder="1" applyAlignment="1" applyProtection="1">
      <alignment horizontal="center" vertical="center" wrapText="1"/>
      <protection/>
    </xf>
    <xf numFmtId="4" fontId="1" fillId="20" borderId="15" xfId="0" applyNumberFormat="1" applyFont="1" applyFill="1" applyBorder="1" applyAlignment="1" applyProtection="1">
      <alignment horizontal="center" vertical="center" wrapText="1"/>
      <protection/>
    </xf>
    <xf numFmtId="4" fontId="0" fillId="20" borderId="25" xfId="0" applyNumberFormat="1" applyFill="1" applyBorder="1" applyAlignment="1" applyProtection="1">
      <alignment horizontal="center" vertical="center" textRotation="90"/>
      <protection/>
    </xf>
    <xf numFmtId="4" fontId="0" fillId="20" borderId="36" xfId="0" applyNumberFormat="1" applyFill="1" applyBorder="1" applyAlignment="1" applyProtection="1">
      <alignment horizontal="center" vertical="center" textRotation="90"/>
      <protection/>
    </xf>
    <xf numFmtId="4" fontId="0" fillId="20" borderId="18" xfId="0" applyNumberFormat="1" applyFill="1" applyBorder="1" applyAlignment="1" applyProtection="1">
      <alignment horizontal="center" vertical="center" textRotation="90"/>
      <protection/>
    </xf>
    <xf numFmtId="0" fontId="1" fillId="26" borderId="37" xfId="0" applyFont="1" applyFill="1" applyBorder="1" applyAlignment="1" applyProtection="1">
      <alignment horizontal="center" vertical="center"/>
      <protection/>
    </xf>
    <xf numFmtId="0" fontId="1" fillId="26" borderId="56" xfId="0" applyFont="1" applyFill="1" applyBorder="1" applyAlignment="1" applyProtection="1">
      <alignment horizontal="center" vertical="center"/>
      <protection/>
    </xf>
    <xf numFmtId="4" fontId="1" fillId="20" borderId="62" xfId="0" applyNumberFormat="1" applyFont="1" applyFill="1" applyBorder="1" applyAlignment="1" applyProtection="1">
      <alignment horizontal="center" vertical="center"/>
      <protection/>
    </xf>
    <xf numFmtId="4" fontId="1" fillId="20" borderId="63" xfId="0" applyNumberFormat="1" applyFont="1" applyFill="1" applyBorder="1" applyAlignment="1" applyProtection="1">
      <alignment horizontal="center" vertical="center"/>
      <protection/>
    </xf>
    <xf numFmtId="4" fontId="1" fillId="20" borderId="14" xfId="0" applyNumberFormat="1" applyFont="1" applyFill="1" applyBorder="1" applyAlignment="1" applyProtection="1">
      <alignment horizontal="left" vertical="center" wrapText="1"/>
      <protection/>
    </xf>
    <xf numFmtId="4" fontId="1" fillId="20" borderId="15" xfId="0" applyNumberFormat="1" applyFont="1" applyFill="1" applyBorder="1" applyAlignment="1" applyProtection="1">
      <alignment horizontal="left" vertical="center" wrapText="1"/>
      <protection/>
    </xf>
    <xf numFmtId="4" fontId="1" fillId="20" borderId="14" xfId="0" applyNumberFormat="1" applyFont="1" applyFill="1" applyBorder="1" applyAlignment="1" applyProtection="1">
      <alignment horizontal="center" vertical="center"/>
      <protection/>
    </xf>
    <xf numFmtId="4" fontId="1" fillId="20" borderId="15" xfId="0" applyNumberFormat="1" applyFont="1" applyFill="1" applyBorder="1" applyAlignment="1" applyProtection="1">
      <alignment horizontal="center" vertical="center"/>
      <protection/>
    </xf>
    <xf numFmtId="4" fontId="1" fillId="20" borderId="16" xfId="0" applyNumberFormat="1" applyFont="1" applyFill="1" applyBorder="1" applyAlignment="1" applyProtection="1">
      <alignment horizontal="center" vertical="center" wrapText="1"/>
      <protection/>
    </xf>
    <xf numFmtId="0" fontId="1" fillId="20" borderId="24" xfId="0" applyFont="1" applyFill="1" applyBorder="1" applyAlignment="1" applyProtection="1">
      <alignment horizontal="left" vertical="center" wrapText="1"/>
      <protection/>
    </xf>
    <xf numFmtId="0" fontId="1" fillId="20" borderId="49" xfId="0" applyFont="1" applyFill="1" applyBorder="1" applyAlignment="1" applyProtection="1">
      <alignment horizontal="left" vertical="center" wrapText="1"/>
      <protection/>
    </xf>
    <xf numFmtId="4" fontId="1" fillId="20" borderId="25" xfId="0" applyNumberFormat="1" applyFont="1" applyFill="1" applyBorder="1" applyAlignment="1" applyProtection="1">
      <alignment horizontal="center" vertical="center" wrapText="1"/>
      <protection/>
    </xf>
    <xf numFmtId="4" fontId="1" fillId="20" borderId="16" xfId="0" applyNumberFormat="1" applyFont="1" applyFill="1" applyBorder="1" applyAlignment="1" applyProtection="1">
      <alignment horizontal="left" vertical="center" wrapText="1"/>
      <protection/>
    </xf>
    <xf numFmtId="4" fontId="1" fillId="20" borderId="25" xfId="0" applyNumberFormat="1" applyFont="1" applyFill="1" applyBorder="1" applyAlignment="1" applyProtection="1">
      <alignment horizontal="left" vertical="center" wrapText="1"/>
      <protection/>
    </xf>
    <xf numFmtId="4" fontId="1" fillId="20" borderId="22" xfId="0" applyNumberFormat="1" applyFont="1" applyFill="1" applyBorder="1" applyAlignment="1" applyProtection="1">
      <alignment horizontal="center" vertical="center"/>
      <protection/>
    </xf>
    <xf numFmtId="4" fontId="1" fillId="20" borderId="57" xfId="0" applyNumberFormat="1" applyFont="1" applyFill="1" applyBorder="1" applyAlignment="1" applyProtection="1">
      <alignment horizontal="center" vertical="center"/>
      <protection/>
    </xf>
    <xf numFmtId="0" fontId="1" fillId="10" borderId="60" xfId="0" applyFont="1" applyFill="1" applyBorder="1" applyAlignment="1">
      <alignment horizontal="center" vertical="center" textRotation="90" wrapText="1"/>
    </xf>
    <xf numFmtId="0" fontId="1" fillId="10" borderId="64" xfId="0" applyFont="1" applyFill="1" applyBorder="1" applyAlignment="1">
      <alignment horizontal="center" vertical="center" textRotation="90" wrapText="1"/>
    </xf>
    <xf numFmtId="0" fontId="1" fillId="27" borderId="65" xfId="0" applyNumberFormat="1" applyFont="1" applyFill="1" applyBorder="1" applyAlignment="1" applyProtection="1">
      <alignment horizontal="center" vertical="center" textRotation="90"/>
      <protection/>
    </xf>
    <xf numFmtId="0" fontId="1" fillId="10" borderId="66" xfId="0" applyNumberFormat="1" applyFont="1" applyFill="1" applyBorder="1" applyAlignment="1" applyProtection="1">
      <alignment horizontal="center" vertical="center"/>
      <protection/>
    </xf>
    <xf numFmtId="0" fontId="1" fillId="10" borderId="49" xfId="0" applyNumberFormat="1" applyFont="1" applyFill="1" applyBorder="1" applyAlignment="1" applyProtection="1">
      <alignment horizontal="center" vertical="center"/>
      <protection/>
    </xf>
    <xf numFmtId="0" fontId="1" fillId="0" borderId="17" xfId="0" applyFont="1" applyBorder="1" applyAlignment="1">
      <alignment horizontal="center" vertical="center"/>
    </xf>
    <xf numFmtId="0" fontId="1" fillId="0" borderId="59" xfId="0" applyFont="1" applyBorder="1" applyAlignment="1">
      <alignment horizontal="center" vertical="center"/>
    </xf>
    <xf numFmtId="0" fontId="1" fillId="0" borderId="67" xfId="0" applyFont="1" applyBorder="1" applyAlignment="1">
      <alignment horizontal="center" vertical="center"/>
    </xf>
    <xf numFmtId="0" fontId="1" fillId="20" borderId="36" xfId="0" applyFont="1" applyFill="1" applyBorder="1" applyAlignment="1">
      <alignment horizontal="center" vertical="center"/>
    </xf>
    <xf numFmtId="0" fontId="1" fillId="20" borderId="33" xfId="0" applyFont="1" applyFill="1" applyBorder="1" applyAlignment="1">
      <alignment horizontal="center" vertical="center"/>
    </xf>
    <xf numFmtId="0" fontId="1" fillId="0" borderId="57" xfId="0" applyFont="1" applyBorder="1" applyAlignment="1">
      <alignment horizontal="center" vertical="center"/>
    </xf>
    <xf numFmtId="0" fontId="1" fillId="0" borderId="58" xfId="0" applyFont="1" applyBorder="1" applyAlignment="1">
      <alignment horizontal="center" vertical="center"/>
    </xf>
    <xf numFmtId="0" fontId="1" fillId="0" borderId="21" xfId="0" applyFont="1" applyBorder="1" applyAlignment="1">
      <alignment horizontal="center" vertical="center"/>
    </xf>
    <xf numFmtId="0" fontId="1" fillId="0" borderId="25" xfId="0" applyFont="1" applyBorder="1" applyAlignment="1">
      <alignment horizontal="center" vertical="center"/>
    </xf>
    <xf numFmtId="0" fontId="1" fillId="0" borderId="36" xfId="0" applyFont="1" applyBorder="1" applyAlignment="1">
      <alignment horizontal="center" vertical="center"/>
    </xf>
    <xf numFmtId="0" fontId="1" fillId="0" borderId="18" xfId="0" applyFont="1" applyBorder="1" applyAlignment="1">
      <alignment horizontal="center" vertical="center"/>
    </xf>
    <xf numFmtId="0" fontId="1" fillId="0" borderId="28" xfId="0" applyFont="1" applyBorder="1" applyAlignment="1">
      <alignment horizontal="center" vertical="center"/>
    </xf>
    <xf numFmtId="0" fontId="1" fillId="0" borderId="63" xfId="0" applyFont="1" applyBorder="1" applyAlignment="1">
      <alignment horizontal="center" vertical="center"/>
    </xf>
    <xf numFmtId="0" fontId="1" fillId="0" borderId="68" xfId="0" applyFont="1" applyBorder="1" applyAlignment="1">
      <alignment horizontal="center" vertical="center" wrapText="1"/>
    </xf>
    <xf numFmtId="0" fontId="1" fillId="0" borderId="69" xfId="0" applyFont="1" applyBorder="1" applyAlignment="1">
      <alignment horizontal="center" vertical="center" wrapText="1"/>
    </xf>
    <xf numFmtId="0" fontId="1" fillId="0" borderId="53" xfId="0" applyFont="1" applyBorder="1" applyAlignment="1">
      <alignment horizontal="center" vertical="center"/>
    </xf>
    <xf numFmtId="0" fontId="1" fillId="0" borderId="70" xfId="0" applyFont="1" applyBorder="1" applyAlignment="1">
      <alignment horizontal="center" vertical="center"/>
    </xf>
    <xf numFmtId="0" fontId="1" fillId="20" borderId="25" xfId="0" applyFont="1" applyFill="1" applyBorder="1" applyAlignment="1">
      <alignment horizontal="left" vertical="top"/>
    </xf>
    <xf numFmtId="0" fontId="1" fillId="20" borderId="36" xfId="0" applyFont="1" applyFill="1" applyBorder="1" applyAlignment="1">
      <alignment horizontal="left" vertical="top"/>
    </xf>
    <xf numFmtId="0" fontId="1" fillId="20" borderId="33" xfId="0" applyFont="1" applyFill="1" applyBorder="1" applyAlignment="1">
      <alignment horizontal="left" vertical="top"/>
    </xf>
    <xf numFmtId="0" fontId="1" fillId="0" borderId="71" xfId="0" applyFont="1" applyBorder="1" applyAlignment="1">
      <alignment horizontal="center" vertical="center"/>
    </xf>
    <xf numFmtId="0" fontId="3" fillId="20" borderId="72" xfId="0" applyFont="1" applyFill="1" applyBorder="1" applyAlignment="1">
      <alignment horizontal="center" vertical="center"/>
    </xf>
    <xf numFmtId="0" fontId="0" fillId="0" borderId="52" xfId="0" applyBorder="1" applyAlignment="1">
      <alignment/>
    </xf>
    <xf numFmtId="0" fontId="1" fillId="20" borderId="13" xfId="0" applyFont="1" applyFill="1" applyBorder="1" applyAlignment="1">
      <alignment horizontal="center" vertical="center"/>
    </xf>
    <xf numFmtId="0" fontId="0" fillId="0" borderId="15" xfId="0" applyBorder="1" applyAlignment="1">
      <alignment/>
    </xf>
    <xf numFmtId="0" fontId="1" fillId="20" borderId="73" xfId="0" applyFont="1" applyFill="1" applyBorder="1" applyAlignment="1">
      <alignment horizontal="center" vertical="center"/>
    </xf>
    <xf numFmtId="0" fontId="0" fillId="0" borderId="74" xfId="0" applyBorder="1" applyAlignment="1">
      <alignment/>
    </xf>
    <xf numFmtId="0" fontId="1" fillId="20" borderId="26" xfId="0" applyFont="1" applyFill="1" applyBorder="1" applyAlignment="1">
      <alignment horizontal="center" vertical="center" wrapText="1"/>
    </xf>
    <xf numFmtId="0" fontId="1" fillId="20" borderId="75" xfId="0" applyFont="1" applyFill="1" applyBorder="1" applyAlignment="1">
      <alignment horizontal="center" vertical="center" wrapText="1"/>
    </xf>
    <xf numFmtId="0" fontId="1" fillId="20" borderId="76" xfId="0" applyFont="1" applyFill="1" applyBorder="1" applyAlignment="1">
      <alignment horizontal="center" vertical="center" wrapText="1"/>
    </xf>
    <xf numFmtId="0" fontId="1" fillId="20" borderId="62" xfId="0" applyFont="1" applyFill="1" applyBorder="1" applyAlignment="1">
      <alignment horizontal="center" vertical="center" wrapText="1"/>
    </xf>
    <xf numFmtId="0" fontId="1" fillId="20" borderId="0" xfId="0" applyFont="1" applyFill="1" applyBorder="1" applyAlignment="1">
      <alignment horizontal="center" vertical="center" wrapText="1"/>
    </xf>
    <xf numFmtId="0" fontId="1" fillId="20" borderId="77" xfId="0" applyFont="1" applyFill="1" applyBorder="1" applyAlignment="1">
      <alignment horizontal="center" vertical="center" wrapText="1"/>
    </xf>
    <xf numFmtId="0" fontId="1" fillId="20" borderId="78" xfId="0" applyFont="1" applyFill="1" applyBorder="1" applyAlignment="1">
      <alignment horizontal="center" vertical="center"/>
    </xf>
    <xf numFmtId="0" fontId="0" fillId="0" borderId="70" xfId="0" applyBorder="1" applyAlignment="1">
      <alignment/>
    </xf>
    <xf numFmtId="0" fontId="1" fillId="20" borderId="54" xfId="0" applyFont="1" applyFill="1" applyBorder="1" applyAlignment="1">
      <alignment horizontal="center" vertical="center"/>
    </xf>
    <xf numFmtId="0" fontId="0" fillId="0" borderId="33" xfId="0" applyBorder="1" applyAlignment="1">
      <alignment/>
    </xf>
    <xf numFmtId="0" fontId="1" fillId="20" borderId="54" xfId="0" applyFont="1" applyFill="1" applyBorder="1" applyAlignment="1">
      <alignment horizontal="center" vertical="center" wrapText="1"/>
    </xf>
    <xf numFmtId="0" fontId="1" fillId="20" borderId="79" xfId="0" applyFont="1" applyFill="1" applyBorder="1" applyAlignment="1">
      <alignment horizontal="center" vertical="center" wrapText="1"/>
    </xf>
    <xf numFmtId="0" fontId="0" fillId="0" borderId="71" xfId="0" applyBorder="1" applyAlignment="1">
      <alignment/>
    </xf>
    <xf numFmtId="0" fontId="1" fillId="20" borderId="54" xfId="0" applyFont="1" applyFill="1" applyBorder="1" applyAlignment="1">
      <alignment horizontal="center" vertical="center" wrapText="1"/>
    </xf>
    <xf numFmtId="0" fontId="1" fillId="20" borderId="33" xfId="0" applyFont="1" applyFill="1" applyBorder="1" applyAlignment="1">
      <alignment horizontal="center" vertical="center" wrapText="1"/>
    </xf>
    <xf numFmtId="0" fontId="1" fillId="20" borderId="68" xfId="0" applyFont="1" applyFill="1" applyBorder="1" applyAlignment="1">
      <alignment horizontal="center" vertical="center" wrapText="1"/>
    </xf>
    <xf numFmtId="0" fontId="1" fillId="20" borderId="80" xfId="0" applyFont="1" applyFill="1" applyBorder="1" applyAlignment="1">
      <alignment horizontal="center" vertical="center" wrapText="1"/>
    </xf>
    <xf numFmtId="0" fontId="1" fillId="20" borderId="81" xfId="0" applyFont="1" applyFill="1" applyBorder="1" applyAlignment="1">
      <alignment horizontal="center" vertical="center" wrapText="1"/>
    </xf>
    <xf numFmtId="0" fontId="0" fillId="20" borderId="82" xfId="0" applyFill="1" applyBorder="1" applyAlignment="1">
      <alignment horizontal="center" vertical="center"/>
    </xf>
    <xf numFmtId="0" fontId="0" fillId="20" borderId="83" xfId="0" applyFill="1" applyBorder="1" applyAlignment="1">
      <alignment horizontal="center" vertical="center"/>
    </xf>
    <xf numFmtId="0" fontId="0" fillId="20" borderId="84" xfId="0" applyFill="1" applyBorder="1" applyAlignment="1">
      <alignment horizontal="center" vertical="center"/>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dxfs count="10">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rgb="FF00B050"/>
      </font>
      <fill>
        <patternFill>
          <bgColor rgb="FF00B050"/>
        </patternFill>
      </fill>
    </dxf>
    <dxf>
      <font>
        <color rgb="FFFF0000"/>
      </font>
      <fill>
        <patternFill patternType="solid">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s>
</file>

<file path=xl/worksheets/sheet1.xml><?xml version="1.0" encoding="utf-8"?>
<worksheet xmlns="http://schemas.openxmlformats.org/spreadsheetml/2006/main" xmlns:r="http://schemas.openxmlformats.org/officeDocument/2006/relationships">
  <dimension ref="B1:G15"/>
  <sheetViews>
    <sheetView showGridLines="0" zoomScalePageLayoutView="0" workbookViewId="0" topLeftCell="A1">
      <selection activeCell="F10" sqref="F10"/>
    </sheetView>
  </sheetViews>
  <sheetFormatPr defaultColWidth="9.00390625" defaultRowHeight="12.75"/>
  <cols>
    <col min="2" max="2" width="7.125" style="0" customWidth="1"/>
    <col min="3" max="3" width="25.25390625" style="0" customWidth="1"/>
    <col min="4" max="4" width="13.125" style="0" customWidth="1"/>
    <col min="5" max="5" width="14.00390625" style="0" customWidth="1"/>
    <col min="6" max="6" width="12.75390625" style="0" customWidth="1"/>
  </cols>
  <sheetData>
    <row r="1" ht="15.75">
      <c r="D1" s="170" t="s">
        <v>67</v>
      </c>
    </row>
    <row r="2" spans="3:5" s="2" customFormat="1" ht="30" customHeight="1">
      <c r="C2" s="64"/>
      <c r="D2" s="5"/>
      <c r="E2" s="5"/>
    </row>
    <row r="3" spans="3:5" ht="25.5" customHeight="1">
      <c r="C3" s="1"/>
      <c r="E3" s="4"/>
    </row>
    <row r="4" spans="2:7" ht="12.75" customHeight="1">
      <c r="B4" s="254" t="s">
        <v>149</v>
      </c>
      <c r="C4" s="254"/>
      <c r="D4" s="254"/>
      <c r="E4" s="254"/>
      <c r="F4" s="167"/>
      <c r="G4" s="167"/>
    </row>
    <row r="5" spans="2:7" ht="24" customHeight="1">
      <c r="B5" s="254"/>
      <c r="C5" s="254"/>
      <c r="D5" s="254"/>
      <c r="E5" s="254"/>
      <c r="F5" s="167"/>
      <c r="G5" s="167"/>
    </row>
    <row r="6" spans="2:7" ht="13.5" thickBot="1">
      <c r="B6" s="167"/>
      <c r="C6" s="167"/>
      <c r="D6" s="167"/>
      <c r="E6" s="167"/>
      <c r="F6" s="167"/>
      <c r="G6" s="167"/>
    </row>
    <row r="7" spans="2:6" s="3" customFormat="1" ht="30.75" customHeight="1" thickBot="1">
      <c r="B7" s="35" t="s">
        <v>40</v>
      </c>
      <c r="C7" s="36" t="s">
        <v>1</v>
      </c>
      <c r="D7" s="36">
        <v>2009</v>
      </c>
      <c r="E7" s="41">
        <v>2010</v>
      </c>
      <c r="F7" s="88" t="s">
        <v>148</v>
      </c>
    </row>
    <row r="8" spans="2:6" ht="39" customHeight="1">
      <c r="B8" s="37" t="s">
        <v>22</v>
      </c>
      <c r="C8" s="38" t="s">
        <v>37</v>
      </c>
      <c r="D8" s="33">
        <v>8141581</v>
      </c>
      <c r="E8" s="90">
        <v>8858785.96</v>
      </c>
      <c r="F8" s="175">
        <v>9122886.95</v>
      </c>
    </row>
    <row r="9" spans="2:6" ht="39" customHeight="1">
      <c r="B9" s="39" t="s">
        <v>23</v>
      </c>
      <c r="C9" s="40" t="s">
        <v>57</v>
      </c>
      <c r="D9" s="34">
        <v>313246</v>
      </c>
      <c r="E9" s="91">
        <v>21526.89</v>
      </c>
      <c r="F9" s="176">
        <v>440560</v>
      </c>
    </row>
    <row r="10" spans="2:6" ht="39" customHeight="1">
      <c r="B10" s="39" t="s">
        <v>26</v>
      </c>
      <c r="C10" s="40" t="s">
        <v>38</v>
      </c>
      <c r="D10" s="34">
        <v>6519871</v>
      </c>
      <c r="E10" s="91">
        <v>6718003.84</v>
      </c>
      <c r="F10" s="177">
        <v>8040932.59</v>
      </c>
    </row>
    <row r="11" spans="2:6" ht="39" customHeight="1">
      <c r="B11" s="39" t="s">
        <v>27</v>
      </c>
      <c r="C11" s="40" t="s">
        <v>39</v>
      </c>
      <c r="D11" s="34">
        <v>8507815</v>
      </c>
      <c r="E11" s="91">
        <v>8880313</v>
      </c>
      <c r="F11" s="177">
        <v>9563446.95</v>
      </c>
    </row>
    <row r="12" spans="2:6" ht="39" customHeight="1" thickBot="1">
      <c r="B12" s="65" t="s">
        <v>60</v>
      </c>
      <c r="C12" s="66" t="s">
        <v>49</v>
      </c>
      <c r="D12" s="76">
        <f>(D8+D9-D10)/D11</f>
        <v>0.22743277798118552</v>
      </c>
      <c r="E12" s="89">
        <f>(E8+E9-E10)/E11</f>
        <v>0.2434946842526836</v>
      </c>
      <c r="F12" s="77">
        <f>(F8+F9-F10)/F11</f>
        <v>0.15920142266277743</v>
      </c>
    </row>
    <row r="13" spans="2:6" ht="12.75">
      <c r="B13" s="167"/>
      <c r="C13" s="167"/>
      <c r="D13" s="167"/>
      <c r="E13" s="167"/>
      <c r="F13" s="167"/>
    </row>
    <row r="14" spans="2:6" ht="12.75">
      <c r="B14" s="167"/>
      <c r="C14" s="167"/>
      <c r="D14" s="167"/>
      <c r="E14" s="167"/>
      <c r="F14" s="167"/>
    </row>
    <row r="15" spans="2:6" ht="12.75">
      <c r="B15" s="167"/>
      <c r="C15" s="167"/>
      <c r="D15" s="167"/>
      <c r="E15" s="167"/>
      <c r="F15" s="167"/>
    </row>
  </sheetData>
  <sheetProtection/>
  <mergeCells count="1">
    <mergeCell ref="B4:E5"/>
  </mergeCells>
  <printOptions/>
  <pageMargins left="0.7480314960629921" right="0.7480314960629921" top="0.984251968503937" bottom="0.984251968503937" header="0.5118110236220472" footer="0.5118110236220472"/>
  <pageSetup horizontalDpi="600" verticalDpi="600" orientation="landscape" paperSize="9" r:id="rId3"/>
  <legacyDrawing r:id="rId2"/>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C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V74"/>
  <sheetViews>
    <sheetView showGridLines="0" tabSelected="1" view="pageBreakPreview" zoomScale="60" zoomScalePageLayoutView="50" workbookViewId="0" topLeftCell="A47">
      <selection activeCell="J1" sqref="J1"/>
    </sheetView>
  </sheetViews>
  <sheetFormatPr defaultColWidth="9.00390625" defaultRowHeight="12.75"/>
  <cols>
    <col min="1" max="1" width="6.625" style="0" customWidth="1"/>
    <col min="2" max="2" width="7.25390625" style="0" customWidth="1"/>
    <col min="3" max="3" width="40.25390625" style="0" bestFit="1" customWidth="1"/>
    <col min="4" max="4" width="17.25390625" style="0" customWidth="1"/>
    <col min="5" max="5" width="13.625" style="0" bestFit="1" customWidth="1"/>
    <col min="6" max="6" width="13.625" style="0" customWidth="1"/>
    <col min="7" max="7" width="16.25390625" style="0" customWidth="1"/>
    <col min="8" max="9" width="13.625" style="0" bestFit="1" customWidth="1"/>
    <col min="10" max="10" width="15.625" style="0" bestFit="1" customWidth="1"/>
    <col min="11" max="11" width="13.625" style="0" bestFit="1" customWidth="1"/>
    <col min="12" max="12" width="17.125" style="0" bestFit="1" customWidth="1"/>
    <col min="13" max="13" width="13.75390625" style="0" customWidth="1"/>
    <col min="14" max="14" width="12.875" style="0" customWidth="1"/>
  </cols>
  <sheetData>
    <row r="1" spans="1:22" ht="12.75">
      <c r="A1" s="9"/>
      <c r="B1" s="8"/>
      <c r="C1" s="10"/>
      <c r="D1" s="10"/>
      <c r="E1" s="8"/>
      <c r="F1" s="8"/>
      <c r="G1" s="8"/>
      <c r="H1" s="8"/>
      <c r="I1" s="8"/>
      <c r="J1" s="8" t="s">
        <v>156</v>
      </c>
      <c r="K1" s="8"/>
      <c r="L1" s="8"/>
      <c r="M1" s="158"/>
      <c r="N1" s="158"/>
      <c r="O1" s="67"/>
      <c r="P1" s="67"/>
      <c r="Q1" s="67"/>
      <c r="R1" s="67"/>
      <c r="S1" s="67"/>
      <c r="T1" s="67"/>
      <c r="U1" s="67"/>
      <c r="V1" s="67"/>
    </row>
    <row r="2" spans="1:22" ht="15.75">
      <c r="A2" s="9"/>
      <c r="B2" s="8"/>
      <c r="C2" s="10"/>
      <c r="D2" s="10"/>
      <c r="E2" s="159" t="s">
        <v>155</v>
      </c>
      <c r="F2" s="8"/>
      <c r="G2" s="8"/>
      <c r="H2" s="8"/>
      <c r="I2" s="8"/>
      <c r="J2" s="8"/>
      <c r="K2" s="8"/>
      <c r="L2" s="8"/>
      <c r="M2" s="158"/>
      <c r="N2" s="158"/>
      <c r="O2" s="67"/>
      <c r="P2" s="67"/>
      <c r="Q2" s="67"/>
      <c r="R2" s="67"/>
      <c r="S2" s="67"/>
      <c r="T2" s="67"/>
      <c r="U2" s="67"/>
      <c r="V2" s="67"/>
    </row>
    <row r="3" spans="1:22" ht="18" customHeight="1">
      <c r="A3" s="9"/>
      <c r="B3" s="8"/>
      <c r="C3" s="10"/>
      <c r="D3" s="10"/>
      <c r="E3" s="160"/>
      <c r="F3" s="165"/>
      <c r="G3" s="160"/>
      <c r="H3" s="160"/>
      <c r="I3" s="162"/>
      <c r="J3" s="162"/>
      <c r="K3" s="162"/>
      <c r="L3" s="162"/>
      <c r="M3" s="162"/>
      <c r="N3" s="162"/>
      <c r="O3" s="67"/>
      <c r="P3" s="67"/>
      <c r="Q3" s="67"/>
      <c r="R3" s="67"/>
      <c r="S3" s="67"/>
      <c r="T3" s="67"/>
      <c r="U3" s="67"/>
      <c r="V3" s="67"/>
    </row>
    <row r="4" spans="1:22" ht="18" customHeight="1">
      <c r="A4" s="205"/>
      <c r="B4" s="8"/>
      <c r="C4" s="10"/>
      <c r="D4" s="10"/>
      <c r="E4" s="161"/>
      <c r="F4" s="164"/>
      <c r="G4" s="164"/>
      <c r="H4" s="161"/>
      <c r="I4" s="163"/>
      <c r="J4" s="163"/>
      <c r="K4" s="163"/>
      <c r="L4" s="163"/>
      <c r="M4" s="163"/>
      <c r="N4" s="163"/>
      <c r="O4" s="67"/>
      <c r="P4" s="67"/>
      <c r="Q4" s="67"/>
      <c r="R4" s="67"/>
      <c r="S4" s="67"/>
      <c r="T4" s="67"/>
      <c r="U4" s="67"/>
      <c r="V4" s="67"/>
    </row>
    <row r="5" spans="1:22" ht="18" customHeight="1" thickBot="1">
      <c r="A5" s="9"/>
      <c r="B5" s="8"/>
      <c r="C5" s="10"/>
      <c r="D5" s="10"/>
      <c r="E5" s="8"/>
      <c r="F5" s="8"/>
      <c r="G5" s="8"/>
      <c r="H5" s="8"/>
      <c r="I5" s="8"/>
      <c r="J5" s="8"/>
      <c r="K5" s="8"/>
      <c r="L5" s="8"/>
      <c r="M5" s="158"/>
      <c r="N5" s="158"/>
      <c r="O5" s="67"/>
      <c r="P5" s="67"/>
      <c r="Q5" s="67"/>
      <c r="R5" s="67"/>
      <c r="S5" s="67"/>
      <c r="T5" s="67"/>
      <c r="U5" s="67"/>
      <c r="V5" s="67"/>
    </row>
    <row r="6" spans="1:22" ht="24.75" customHeight="1" thickBot="1">
      <c r="A6" s="190" t="s">
        <v>0</v>
      </c>
      <c r="B6" s="260" t="s">
        <v>1</v>
      </c>
      <c r="C6" s="261"/>
      <c r="D6" s="191" t="s">
        <v>153</v>
      </c>
      <c r="E6" s="192">
        <v>2012</v>
      </c>
      <c r="F6" s="192">
        <v>2013</v>
      </c>
      <c r="G6" s="192">
        <v>2014</v>
      </c>
      <c r="H6" s="192">
        <v>2015</v>
      </c>
      <c r="I6" s="192">
        <v>2016</v>
      </c>
      <c r="J6" s="192">
        <v>2017</v>
      </c>
      <c r="K6" s="192">
        <v>2018</v>
      </c>
      <c r="L6" s="192">
        <v>2019</v>
      </c>
      <c r="M6" s="192">
        <v>2020</v>
      </c>
      <c r="N6" s="192">
        <v>2021</v>
      </c>
      <c r="O6" s="67"/>
      <c r="P6" s="67"/>
      <c r="Q6" s="67"/>
      <c r="R6" s="67"/>
      <c r="S6" s="67"/>
      <c r="T6" s="67"/>
      <c r="U6" s="67"/>
      <c r="V6" s="67"/>
    </row>
    <row r="7" spans="1:22" ht="12.75">
      <c r="A7" s="12" t="s">
        <v>21</v>
      </c>
      <c r="B7" s="262" t="s">
        <v>2</v>
      </c>
      <c r="C7" s="263"/>
      <c r="D7" s="24">
        <v>13362865</v>
      </c>
      <c r="E7" s="24">
        <f aca="true" t="shared" si="0" ref="E7:L7">E8+E9</f>
        <v>13595641</v>
      </c>
      <c r="F7" s="24">
        <f t="shared" si="0"/>
        <v>9898000</v>
      </c>
      <c r="G7" s="24">
        <f t="shared" si="0"/>
        <v>9996000</v>
      </c>
      <c r="H7" s="24">
        <f t="shared" si="0"/>
        <v>10095000</v>
      </c>
      <c r="I7" s="24">
        <f t="shared" si="0"/>
        <v>10165000</v>
      </c>
      <c r="J7" s="24">
        <f t="shared" si="0"/>
        <v>10306000</v>
      </c>
      <c r="K7" s="24">
        <f t="shared" si="0"/>
        <v>10398000</v>
      </c>
      <c r="L7" s="24">
        <f t="shared" si="0"/>
        <v>10440000</v>
      </c>
      <c r="M7" s="24">
        <f>M8+M9</f>
        <v>10533000</v>
      </c>
      <c r="N7" s="24">
        <f>N8+N9</f>
        <v>10627000</v>
      </c>
      <c r="O7" s="67"/>
      <c r="P7" s="67"/>
      <c r="Q7" s="67"/>
      <c r="R7" s="67"/>
      <c r="S7" s="67"/>
      <c r="T7" s="67"/>
      <c r="U7" s="67"/>
      <c r="V7" s="67"/>
    </row>
    <row r="8" spans="1:22" ht="12.75" customHeight="1">
      <c r="A8" s="13" t="s">
        <v>22</v>
      </c>
      <c r="B8" s="14"/>
      <c r="C8" s="15" t="s">
        <v>3</v>
      </c>
      <c r="D8" s="244">
        <v>9712490</v>
      </c>
      <c r="E8" s="179">
        <v>9587137</v>
      </c>
      <c r="F8" s="179">
        <v>9848000</v>
      </c>
      <c r="G8" s="179">
        <v>9946000</v>
      </c>
      <c r="H8" s="179">
        <v>10045000</v>
      </c>
      <c r="I8" s="179">
        <v>10115000</v>
      </c>
      <c r="J8" s="179">
        <v>10206000</v>
      </c>
      <c r="K8" s="179">
        <v>10298000</v>
      </c>
      <c r="L8" s="179">
        <v>10390000</v>
      </c>
      <c r="M8" s="179">
        <v>10483000</v>
      </c>
      <c r="N8" s="179">
        <v>10577000</v>
      </c>
      <c r="O8" s="67"/>
      <c r="P8" s="67"/>
      <c r="Q8" s="67"/>
      <c r="R8" s="67"/>
      <c r="S8" s="67"/>
      <c r="T8" s="67"/>
      <c r="U8" s="67"/>
      <c r="V8" s="67"/>
    </row>
    <row r="9" spans="1:22" ht="12.75">
      <c r="A9" s="13" t="s">
        <v>23</v>
      </c>
      <c r="B9" s="14"/>
      <c r="C9" s="15" t="s">
        <v>4</v>
      </c>
      <c r="D9" s="244">
        <v>3650375</v>
      </c>
      <c r="E9" s="179">
        <v>4008504</v>
      </c>
      <c r="F9" s="179">
        <v>50000</v>
      </c>
      <c r="G9" s="179">
        <v>50000</v>
      </c>
      <c r="H9" s="179">
        <v>50000</v>
      </c>
      <c r="I9" s="179">
        <v>50000</v>
      </c>
      <c r="J9" s="179">
        <v>100000</v>
      </c>
      <c r="K9" s="179">
        <v>100000</v>
      </c>
      <c r="L9" s="179">
        <v>50000</v>
      </c>
      <c r="M9" s="179">
        <v>50000</v>
      </c>
      <c r="N9" s="179">
        <v>50000</v>
      </c>
      <c r="O9" s="67"/>
      <c r="P9" s="67"/>
      <c r="Q9" s="67"/>
      <c r="R9" s="67"/>
      <c r="S9" s="67"/>
      <c r="T9" s="67"/>
      <c r="U9" s="67"/>
      <c r="V9" s="67"/>
    </row>
    <row r="10" spans="1:22" ht="12.75">
      <c r="A10" s="16"/>
      <c r="B10" s="17" t="s">
        <v>29</v>
      </c>
      <c r="C10" s="18" t="s">
        <v>46</v>
      </c>
      <c r="D10" s="245">
        <v>551743</v>
      </c>
      <c r="E10" s="180">
        <v>100000</v>
      </c>
      <c r="F10" s="180">
        <v>50000</v>
      </c>
      <c r="G10" s="180">
        <v>50000</v>
      </c>
      <c r="H10" s="180">
        <v>50000</v>
      </c>
      <c r="I10" s="180">
        <v>50000</v>
      </c>
      <c r="J10" s="180">
        <v>100000</v>
      </c>
      <c r="K10" s="180">
        <v>100000</v>
      </c>
      <c r="L10" s="180">
        <v>50000</v>
      </c>
      <c r="M10" s="180">
        <v>50000</v>
      </c>
      <c r="N10" s="180">
        <v>50000</v>
      </c>
      <c r="O10" s="67"/>
      <c r="P10" s="67"/>
      <c r="Q10" s="67"/>
      <c r="R10" s="67"/>
      <c r="S10" s="67"/>
      <c r="T10" s="67"/>
      <c r="U10" s="67"/>
      <c r="V10" s="67"/>
    </row>
    <row r="11" spans="1:22" ht="12.75" customHeight="1">
      <c r="A11" s="19" t="s">
        <v>24</v>
      </c>
      <c r="B11" s="255" t="s">
        <v>5</v>
      </c>
      <c r="C11" s="256"/>
      <c r="D11" s="27">
        <f aca="true" t="shared" si="1" ref="D11:L11">D12+D18</f>
        <v>14169999</v>
      </c>
      <c r="E11" s="27">
        <f t="shared" si="1"/>
        <v>12357836</v>
      </c>
      <c r="F11" s="27">
        <f t="shared" si="1"/>
        <v>9589234</v>
      </c>
      <c r="G11" s="27">
        <f t="shared" si="1"/>
        <v>9698124</v>
      </c>
      <c r="H11" s="27">
        <f t="shared" si="1"/>
        <v>9797124</v>
      </c>
      <c r="I11" s="27">
        <f t="shared" si="1"/>
        <v>9896584</v>
      </c>
      <c r="J11" s="27">
        <f t="shared" si="1"/>
        <v>10037584</v>
      </c>
      <c r="K11" s="27">
        <v>10166584</v>
      </c>
      <c r="L11" s="27">
        <f t="shared" si="1"/>
        <v>10320784</v>
      </c>
      <c r="M11" s="27">
        <f>M12+M18</f>
        <v>10413784</v>
      </c>
      <c r="N11" s="27">
        <f>N12+N18</f>
        <v>10507800</v>
      </c>
      <c r="O11" s="67"/>
      <c r="P11" s="67"/>
      <c r="Q11" s="67"/>
      <c r="R11" s="67"/>
      <c r="S11" s="67"/>
      <c r="T11" s="67"/>
      <c r="U11" s="67"/>
      <c r="V11" s="67"/>
    </row>
    <row r="12" spans="1:22" ht="12.75">
      <c r="A12" s="13" t="s">
        <v>22</v>
      </c>
      <c r="B12" s="14"/>
      <c r="C12" s="15" t="s">
        <v>3</v>
      </c>
      <c r="D12" s="178">
        <v>7874832</v>
      </c>
      <c r="E12" s="25">
        <v>8946421</v>
      </c>
      <c r="F12" s="25">
        <v>8243234</v>
      </c>
      <c r="G12" s="25">
        <v>8313124</v>
      </c>
      <c r="H12" s="25">
        <v>8362124</v>
      </c>
      <c r="I12" s="25">
        <v>8461584</v>
      </c>
      <c r="J12" s="25">
        <v>8602584</v>
      </c>
      <c r="K12" s="25">
        <v>8731584</v>
      </c>
      <c r="L12" s="25">
        <v>8885784</v>
      </c>
      <c r="M12" s="25">
        <v>8978784</v>
      </c>
      <c r="N12" s="25">
        <v>9072800</v>
      </c>
      <c r="O12" s="67"/>
      <c r="P12" s="67"/>
      <c r="Q12" s="67"/>
      <c r="R12" s="67"/>
      <c r="S12" s="67"/>
      <c r="T12" s="67"/>
      <c r="U12" s="67"/>
      <c r="V12" s="67"/>
    </row>
    <row r="13" spans="1:22" ht="12.75" customHeight="1">
      <c r="A13" s="16"/>
      <c r="B13" s="257" t="s">
        <v>29</v>
      </c>
      <c r="C13" s="18" t="s">
        <v>54</v>
      </c>
      <c r="D13" s="246">
        <v>44356.39</v>
      </c>
      <c r="E13" s="151">
        <v>74720</v>
      </c>
      <c r="F13" s="151">
        <v>55900</v>
      </c>
      <c r="G13" s="151">
        <v>51664</v>
      </c>
      <c r="H13" s="151">
        <v>47700</v>
      </c>
      <c r="I13" s="151">
        <v>43744</v>
      </c>
      <c r="J13" s="151">
        <v>37800</v>
      </c>
      <c r="K13" s="151">
        <v>30844</v>
      </c>
      <c r="L13" s="151">
        <v>23900</v>
      </c>
      <c r="M13" s="151">
        <v>16944</v>
      </c>
      <c r="N13" s="151">
        <v>9000</v>
      </c>
      <c r="O13" s="67"/>
      <c r="P13" s="67"/>
      <c r="Q13" s="67"/>
      <c r="R13" s="67"/>
      <c r="S13" s="67"/>
      <c r="T13" s="67"/>
      <c r="U13" s="67"/>
      <c r="V13" s="67"/>
    </row>
    <row r="14" spans="1:22" ht="12.75">
      <c r="A14" s="16"/>
      <c r="B14" s="258"/>
      <c r="C14" s="18" t="s">
        <v>74</v>
      </c>
      <c r="D14" s="193"/>
      <c r="E14" s="25"/>
      <c r="F14" s="26"/>
      <c r="G14" s="26"/>
      <c r="H14" s="26"/>
      <c r="I14" s="26"/>
      <c r="J14" s="26"/>
      <c r="K14" s="26"/>
      <c r="L14" s="26"/>
      <c r="M14" s="26"/>
      <c r="N14" s="26"/>
      <c r="O14" s="67"/>
      <c r="P14" s="67"/>
      <c r="Q14" s="67"/>
      <c r="R14" s="67"/>
      <c r="S14" s="67"/>
      <c r="T14" s="67"/>
      <c r="U14" s="67"/>
      <c r="V14" s="67"/>
    </row>
    <row r="15" spans="1:22" ht="12.75">
      <c r="A15" s="16"/>
      <c r="B15" s="258"/>
      <c r="C15" s="18" t="s">
        <v>47</v>
      </c>
      <c r="D15" s="247">
        <v>3685947</v>
      </c>
      <c r="E15" s="26">
        <v>3911035</v>
      </c>
      <c r="F15" s="26">
        <v>3960000</v>
      </c>
      <c r="G15" s="69">
        <v>4050000</v>
      </c>
      <c r="H15" s="69">
        <v>4150000</v>
      </c>
      <c r="I15" s="69">
        <v>4250000</v>
      </c>
      <c r="J15" s="69">
        <v>4350000</v>
      </c>
      <c r="K15" s="69">
        <v>4450000</v>
      </c>
      <c r="L15" s="69">
        <v>4550000</v>
      </c>
      <c r="M15" s="69">
        <v>4700000</v>
      </c>
      <c r="N15" s="69">
        <v>4850000</v>
      </c>
      <c r="O15" s="67"/>
      <c r="P15" s="67"/>
      <c r="Q15" s="67"/>
      <c r="R15" s="67"/>
      <c r="S15" s="67"/>
      <c r="T15" s="67"/>
      <c r="U15" s="67"/>
      <c r="V15" s="67"/>
    </row>
    <row r="16" spans="1:22" ht="25.5">
      <c r="A16" s="16"/>
      <c r="B16" s="258"/>
      <c r="C16" s="18" t="s">
        <v>17</v>
      </c>
      <c r="D16" s="247">
        <v>1375610</v>
      </c>
      <c r="E16">
        <v>1494153</v>
      </c>
      <c r="F16" s="69">
        <v>1472000</v>
      </c>
      <c r="G16" s="69">
        <v>1486000</v>
      </c>
      <c r="H16" s="69">
        <v>1490000</v>
      </c>
      <c r="I16" s="69">
        <v>1500000</v>
      </c>
      <c r="J16" s="69">
        <v>1515000</v>
      </c>
      <c r="K16" s="69">
        <v>1530000</v>
      </c>
      <c r="L16" s="69">
        <v>1550000</v>
      </c>
      <c r="M16" s="69">
        <v>1570000</v>
      </c>
      <c r="N16" s="69">
        <v>1580000</v>
      </c>
      <c r="O16" s="68"/>
      <c r="P16" s="68"/>
      <c r="Q16" s="68"/>
      <c r="R16" s="68"/>
      <c r="S16" s="68"/>
      <c r="T16" s="67"/>
      <c r="U16" s="67"/>
      <c r="V16" s="67"/>
    </row>
    <row r="17" spans="1:22" ht="25.5" customHeight="1">
      <c r="A17" s="16"/>
      <c r="B17" s="259"/>
      <c r="C17" s="86" t="s">
        <v>73</v>
      </c>
      <c r="D17" s="228" t="s">
        <v>44</v>
      </c>
      <c r="E17" s="29">
        <f>Przedsięwzięcia!H11+Przedsięwzięcia!H16+Przedsięwzięcia!H24</f>
        <v>231534</v>
      </c>
      <c r="F17" s="211">
        <f>Przedsięwzięcia!I11+Przedsięwzięcia!I16+Przedsięwzięcia!I24</f>
        <v>103899</v>
      </c>
      <c r="G17" s="211">
        <f>Przedsięwzięcia!J11+Przedsięwzięcia!J16+Przedsięwzięcia!J24</f>
        <v>2000</v>
      </c>
      <c r="H17" s="211">
        <f>Przedsięwzięcia!K11+Przedsięwzięcia!K16+Przedsięwzięcia!K24</f>
        <v>0</v>
      </c>
      <c r="I17" s="211">
        <f>Przedsięwzięcia!L11+Przedsięwzięcia!L16+Przedsięwzięcia!L24</f>
        <v>0</v>
      </c>
      <c r="J17" s="211">
        <f>Przedsięwzięcia!M11+Przedsięwzięcia!M16+Przedsięwzięcia!M24</f>
        <v>0</v>
      </c>
      <c r="K17" s="211">
        <f>Przedsięwzięcia!N11+Przedsięwzięcia!N16+Przedsięwzięcia!N24</f>
        <v>0</v>
      </c>
      <c r="L17" s="211">
        <f>Przedsięwzięcia!O11+Przedsięwzięcia!O16+Przedsięwzięcia!O24</f>
        <v>0</v>
      </c>
      <c r="M17" s="211">
        <f>Przedsięwzięcia!P11+Przedsięwzięcia!P16+Przedsięwzięcia!P24</f>
        <v>0</v>
      </c>
      <c r="N17" s="211">
        <f>Przedsięwzięcia!Q11+Przedsięwzięcia!Q16+Przedsięwzięcia!Q24</f>
        <v>0</v>
      </c>
      <c r="O17" s="67"/>
      <c r="P17" s="67"/>
      <c r="Q17" s="67"/>
      <c r="R17" s="67"/>
      <c r="S17" s="67"/>
      <c r="T17" s="67"/>
      <c r="U17" s="67"/>
      <c r="V17" s="67"/>
    </row>
    <row r="18" spans="1:22" ht="12.75">
      <c r="A18" s="13" t="s">
        <v>23</v>
      </c>
      <c r="B18" s="14"/>
      <c r="C18" s="15" t="s">
        <v>4</v>
      </c>
      <c r="D18" s="178">
        <v>6295167</v>
      </c>
      <c r="E18" s="25">
        <v>3411415</v>
      </c>
      <c r="F18" s="25">
        <v>1346000</v>
      </c>
      <c r="G18" s="25">
        <v>1385000</v>
      </c>
      <c r="H18" s="25">
        <v>1435000</v>
      </c>
      <c r="I18" s="25">
        <v>1435000</v>
      </c>
      <c r="J18" s="25">
        <v>1435000</v>
      </c>
      <c r="K18" s="25">
        <v>1435000</v>
      </c>
      <c r="L18" s="25">
        <v>1435000</v>
      </c>
      <c r="M18" s="25">
        <v>1435000</v>
      </c>
      <c r="N18" s="25">
        <v>1435000</v>
      </c>
      <c r="O18" s="67"/>
      <c r="P18" s="67"/>
      <c r="Q18" s="67"/>
      <c r="R18" s="67"/>
      <c r="S18" s="67"/>
      <c r="T18" s="67"/>
      <c r="U18" s="67"/>
      <c r="V18" s="67"/>
    </row>
    <row r="19" spans="1:22" ht="42">
      <c r="A19" s="16"/>
      <c r="B19" s="20" t="s">
        <v>29</v>
      </c>
      <c r="C19" s="80" t="s">
        <v>73</v>
      </c>
      <c r="D19" s="227" t="s">
        <v>44</v>
      </c>
      <c r="E19" s="29">
        <f>Przedsięwzięcia!H21</f>
        <v>260688</v>
      </c>
      <c r="F19" s="29">
        <f>Przedsięwzięcia!I21</f>
        <v>481812</v>
      </c>
      <c r="G19" s="29">
        <f>Przedsięwzięcia!J21</f>
        <v>160500</v>
      </c>
      <c r="H19" s="29">
        <f>Przedsięwzięcia!K21</f>
        <v>0</v>
      </c>
      <c r="I19" s="29">
        <f>Przedsięwzięcia!L21</f>
        <v>0</v>
      </c>
      <c r="J19" s="30"/>
      <c r="K19" s="30"/>
      <c r="L19" s="30"/>
      <c r="M19" s="30"/>
      <c r="N19" s="30"/>
      <c r="O19" s="67"/>
      <c r="P19" s="67"/>
      <c r="Q19" s="67"/>
      <c r="R19" s="67"/>
      <c r="S19" s="67"/>
      <c r="T19" s="67"/>
      <c r="U19" s="67"/>
      <c r="V19" s="67"/>
    </row>
    <row r="20" spans="1:22" ht="12.75">
      <c r="A20" s="19" t="s">
        <v>25</v>
      </c>
      <c r="B20" s="255" t="s">
        <v>6</v>
      </c>
      <c r="C20" s="256"/>
      <c r="D20" s="27">
        <f aca="true" t="shared" si="2" ref="D20:L20">D21+D25+D26+D27</f>
        <v>4005995</v>
      </c>
      <c r="E20" s="27">
        <f t="shared" si="2"/>
        <v>1105802</v>
      </c>
      <c r="F20" s="27">
        <f t="shared" si="2"/>
        <v>0</v>
      </c>
      <c r="G20" s="27">
        <f t="shared" si="2"/>
        <v>0</v>
      </c>
      <c r="H20" s="27">
        <f t="shared" si="2"/>
        <v>0</v>
      </c>
      <c r="I20" s="27">
        <f t="shared" si="2"/>
        <v>0</v>
      </c>
      <c r="J20" s="27">
        <f t="shared" si="2"/>
        <v>0</v>
      </c>
      <c r="K20" s="27">
        <f t="shared" si="2"/>
        <v>0</v>
      </c>
      <c r="L20" s="27">
        <f t="shared" si="2"/>
        <v>0</v>
      </c>
      <c r="M20" s="27">
        <f>M21+M25+M26+M27</f>
        <v>0</v>
      </c>
      <c r="N20" s="27">
        <f>N21+N25+N26+N27</f>
        <v>0</v>
      </c>
      <c r="O20" s="67"/>
      <c r="P20" s="67"/>
      <c r="Q20" s="67"/>
      <c r="R20" s="67"/>
      <c r="S20" s="67"/>
      <c r="T20" s="67"/>
      <c r="U20" s="67"/>
      <c r="V20" s="67"/>
    </row>
    <row r="21" spans="1:22" ht="12.75">
      <c r="A21" s="13" t="s">
        <v>22</v>
      </c>
      <c r="B21" s="14"/>
      <c r="C21" s="15" t="s">
        <v>7</v>
      </c>
      <c r="D21" s="28">
        <f aca="true" t="shared" si="3" ref="D21:L21">D22+D23+D24</f>
        <v>3087472</v>
      </c>
      <c r="E21" s="28">
        <f t="shared" si="3"/>
        <v>0</v>
      </c>
      <c r="F21" s="28">
        <f t="shared" si="3"/>
        <v>0</v>
      </c>
      <c r="G21" s="28">
        <f t="shared" si="3"/>
        <v>0</v>
      </c>
      <c r="H21" s="28">
        <f t="shared" si="3"/>
        <v>0</v>
      </c>
      <c r="I21" s="28">
        <f t="shared" si="3"/>
        <v>0</v>
      </c>
      <c r="J21" s="28">
        <f t="shared" si="3"/>
        <v>0</v>
      </c>
      <c r="K21" s="28">
        <f t="shared" si="3"/>
        <v>0</v>
      </c>
      <c r="L21" s="28">
        <f t="shared" si="3"/>
        <v>0</v>
      </c>
      <c r="M21" s="28">
        <f>M22+M23+M24</f>
        <v>0</v>
      </c>
      <c r="N21" s="28">
        <f>N22+N23+N24</f>
        <v>0</v>
      </c>
      <c r="O21" s="67"/>
      <c r="P21" s="67"/>
      <c r="Q21" s="67"/>
      <c r="R21" s="67"/>
      <c r="S21" s="67"/>
      <c r="T21" s="67"/>
      <c r="U21" s="67"/>
      <c r="V21" s="67"/>
    </row>
    <row r="22" spans="1:22" ht="12.75">
      <c r="A22" s="16"/>
      <c r="B22" s="257" t="s">
        <v>29</v>
      </c>
      <c r="C22" s="18" t="s">
        <v>8</v>
      </c>
      <c r="D22" s="226">
        <v>3087472</v>
      </c>
      <c r="E22" s="151">
        <f>Pożyczki!E87</f>
        <v>0</v>
      </c>
      <c r="F22" s="151">
        <f>Pożyczki!F87</f>
        <v>0</v>
      </c>
      <c r="G22" s="151">
        <f>Pożyczki!G87</f>
        <v>0</v>
      </c>
      <c r="H22" s="151">
        <f>Pożyczki!H87</f>
        <v>0</v>
      </c>
      <c r="I22" s="151">
        <f>Pożyczki!I87</f>
        <v>0</v>
      </c>
      <c r="J22" s="151">
        <f>Pożyczki!J87</f>
        <v>0</v>
      </c>
      <c r="K22" s="151">
        <f>Pożyczki!K87</f>
        <v>0</v>
      </c>
      <c r="L22" s="151">
        <f>Pożyczki!L87</f>
        <v>0</v>
      </c>
      <c r="M22" s="151">
        <f>Pożyczki!M87</f>
        <v>0</v>
      </c>
      <c r="N22" s="151">
        <f>Pożyczki!N87</f>
        <v>0</v>
      </c>
      <c r="O22" s="67"/>
      <c r="P22" s="67"/>
      <c r="Q22" s="67"/>
      <c r="R22" s="67"/>
      <c r="S22" s="67"/>
      <c r="T22" s="67"/>
      <c r="U22" s="67"/>
      <c r="V22" s="67"/>
    </row>
    <row r="23" spans="1:22" ht="12.75">
      <c r="A23" s="16"/>
      <c r="B23" s="258"/>
      <c r="C23" s="18" t="s">
        <v>9</v>
      </c>
      <c r="D23" s="226"/>
      <c r="E23" s="151">
        <f>Kredyty!E87</f>
        <v>0</v>
      </c>
      <c r="F23" s="151">
        <f>Kredyty!F87</f>
        <v>0</v>
      </c>
      <c r="G23" s="151">
        <f>Kredyty!G87</f>
        <v>0</v>
      </c>
      <c r="H23" s="151">
        <f>Kredyty!H87</f>
        <v>0</v>
      </c>
      <c r="I23" s="151">
        <f>Kredyty!I87</f>
        <v>0</v>
      </c>
      <c r="J23" s="151">
        <f>Kredyty!J87</f>
        <v>0</v>
      </c>
      <c r="K23" s="151">
        <f>Kredyty!K87</f>
        <v>0</v>
      </c>
      <c r="L23" s="151">
        <f>Kredyty!L87</f>
        <v>0</v>
      </c>
      <c r="M23" s="151">
        <f>Kredyty!M87</f>
        <v>0</v>
      </c>
      <c r="N23" s="151">
        <f>Kredyty!N87</f>
        <v>0</v>
      </c>
      <c r="O23" s="67"/>
      <c r="P23" s="67"/>
      <c r="Q23" s="67"/>
      <c r="R23" s="67"/>
      <c r="S23" s="67"/>
      <c r="T23" s="67"/>
      <c r="U23" s="67"/>
      <c r="V23" s="67"/>
    </row>
    <row r="24" spans="1:22" ht="12.75">
      <c r="A24" s="16"/>
      <c r="B24" s="259"/>
      <c r="C24" s="18" t="s">
        <v>10</v>
      </c>
      <c r="D24" s="226"/>
      <c r="E24" s="151">
        <f>Obligacje!E87</f>
        <v>0</v>
      </c>
      <c r="F24" s="151">
        <f>Obligacje!F87</f>
        <v>0</v>
      </c>
      <c r="G24" s="151">
        <f>Obligacje!G87</f>
        <v>0</v>
      </c>
      <c r="H24" s="151">
        <f>Obligacje!H87</f>
        <v>0</v>
      </c>
      <c r="I24" s="151">
        <f>Obligacje!I87</f>
        <v>0</v>
      </c>
      <c r="J24" s="151">
        <f>Obligacje!J87</f>
        <v>0</v>
      </c>
      <c r="K24" s="151">
        <f>Obligacje!K87</f>
        <v>0</v>
      </c>
      <c r="L24" s="151">
        <f>Obligacje!L87</f>
        <v>0</v>
      </c>
      <c r="M24" s="151">
        <f>Obligacje!M87</f>
        <v>0</v>
      </c>
      <c r="N24" s="151">
        <f>Obligacje!N87</f>
        <v>0</v>
      </c>
      <c r="O24" s="67"/>
      <c r="P24" s="67"/>
      <c r="Q24" s="67"/>
      <c r="R24" s="67"/>
      <c r="S24" s="67"/>
      <c r="T24" s="67"/>
      <c r="U24" s="67"/>
      <c r="V24" s="67"/>
    </row>
    <row r="25" spans="1:22" ht="12.75">
      <c r="A25" s="13" t="s">
        <v>23</v>
      </c>
      <c r="B25" s="14"/>
      <c r="C25" s="15" t="s">
        <v>13</v>
      </c>
      <c r="D25" s="178">
        <v>918523</v>
      </c>
      <c r="E25" s="25">
        <v>1105802</v>
      </c>
      <c r="F25" s="25"/>
      <c r="G25" s="25"/>
      <c r="H25" s="25"/>
      <c r="I25" s="25"/>
      <c r="J25" s="25"/>
      <c r="K25" s="25"/>
      <c r="L25" s="25"/>
      <c r="M25" s="25"/>
      <c r="N25" s="25"/>
      <c r="O25" s="67"/>
      <c r="P25" s="67"/>
      <c r="Q25" s="67"/>
      <c r="R25" s="67"/>
      <c r="S25" s="67"/>
      <c r="T25" s="67"/>
      <c r="U25" s="67"/>
      <c r="V25" s="67"/>
    </row>
    <row r="26" spans="1:22" ht="12.75">
      <c r="A26" s="13" t="s">
        <v>26</v>
      </c>
      <c r="B26" s="14"/>
      <c r="C26" s="15" t="s">
        <v>12</v>
      </c>
      <c r="D26" s="178"/>
      <c r="E26" s="25"/>
      <c r="F26" s="25"/>
      <c r="G26" s="25"/>
      <c r="H26" s="25"/>
      <c r="I26" s="25"/>
      <c r="J26" s="25"/>
      <c r="K26" s="25"/>
      <c r="L26" s="25"/>
      <c r="M26" s="25"/>
      <c r="N26" s="25"/>
      <c r="O26" s="67"/>
      <c r="P26" s="67"/>
      <c r="Q26" s="67"/>
      <c r="R26" s="67"/>
      <c r="S26" s="67"/>
      <c r="T26" s="67"/>
      <c r="U26" s="67"/>
      <c r="V26" s="67"/>
    </row>
    <row r="27" spans="1:22" ht="12.75">
      <c r="A27" s="13" t="s">
        <v>27</v>
      </c>
      <c r="B27" s="14"/>
      <c r="C27" s="15" t="s">
        <v>11</v>
      </c>
      <c r="D27" s="178"/>
      <c r="E27" s="25"/>
      <c r="F27" s="25"/>
      <c r="G27" s="25"/>
      <c r="H27" s="25"/>
      <c r="I27" s="25"/>
      <c r="J27" s="25"/>
      <c r="K27" s="25"/>
      <c r="L27" s="25"/>
      <c r="M27" s="25"/>
      <c r="N27" s="25"/>
      <c r="O27" s="67"/>
      <c r="P27" s="67"/>
      <c r="Q27" s="67"/>
      <c r="R27" s="67"/>
      <c r="S27" s="67"/>
      <c r="T27" s="67"/>
      <c r="U27" s="67"/>
      <c r="V27" s="67"/>
    </row>
    <row r="28" spans="1:22" ht="12.75">
      <c r="A28" s="19" t="s">
        <v>28</v>
      </c>
      <c r="B28" s="255" t="s">
        <v>14</v>
      </c>
      <c r="C28" s="256"/>
      <c r="D28" s="27">
        <f aca="true" t="shared" si="4" ref="D28:L28">D29+D33</f>
        <v>1020677</v>
      </c>
      <c r="E28" s="27">
        <f t="shared" si="4"/>
        <v>2343607.36</v>
      </c>
      <c r="F28" s="27">
        <f t="shared" si="4"/>
        <v>308766</v>
      </c>
      <c r="G28" s="27">
        <f t="shared" si="4"/>
        <v>297876</v>
      </c>
      <c r="H28" s="27">
        <f t="shared" si="4"/>
        <v>297876</v>
      </c>
      <c r="I28" s="27">
        <f t="shared" si="4"/>
        <v>268416</v>
      </c>
      <c r="J28" s="27">
        <f t="shared" si="4"/>
        <v>268416</v>
      </c>
      <c r="K28" s="27">
        <f t="shared" si="4"/>
        <v>231416</v>
      </c>
      <c r="L28" s="27">
        <f t="shared" si="4"/>
        <v>119216</v>
      </c>
      <c r="M28" s="27">
        <f>M29+M33</f>
        <v>119216</v>
      </c>
      <c r="N28" s="27">
        <f>N29+N33</f>
        <v>119200</v>
      </c>
      <c r="O28" s="67"/>
      <c r="P28" s="67"/>
      <c r="Q28" s="67"/>
      <c r="R28" s="67"/>
      <c r="S28" s="67"/>
      <c r="T28" s="67"/>
      <c r="U28" s="67"/>
      <c r="V28" s="67"/>
    </row>
    <row r="29" spans="1:22" s="210" customFormat="1" ht="12.75">
      <c r="A29" s="217" t="s">
        <v>22</v>
      </c>
      <c r="B29" s="218"/>
      <c r="C29" s="219" t="s">
        <v>55</v>
      </c>
      <c r="D29" s="220">
        <f aca="true" t="shared" si="5" ref="D29:L29">D30+D31+D32</f>
        <v>1020677</v>
      </c>
      <c r="E29" s="220">
        <f t="shared" si="5"/>
        <v>2343607.36</v>
      </c>
      <c r="F29" s="220">
        <v>308766</v>
      </c>
      <c r="G29" s="220">
        <f t="shared" si="5"/>
        <v>297876</v>
      </c>
      <c r="H29" s="220">
        <f t="shared" si="5"/>
        <v>297876</v>
      </c>
      <c r="I29" s="220">
        <f t="shared" si="5"/>
        <v>268416</v>
      </c>
      <c r="J29" s="220">
        <f>J30+J31+J32</f>
        <v>268416</v>
      </c>
      <c r="K29" s="220">
        <f t="shared" si="5"/>
        <v>231416</v>
      </c>
      <c r="L29" s="220">
        <f t="shared" si="5"/>
        <v>119216</v>
      </c>
      <c r="M29" s="220">
        <f>M30+M31+M32</f>
        <v>119216</v>
      </c>
      <c r="N29" s="220">
        <f>N30+N31+N32</f>
        <v>119200</v>
      </c>
      <c r="O29" s="209"/>
      <c r="P29" s="209"/>
      <c r="Q29" s="209"/>
      <c r="R29" s="209"/>
      <c r="S29" s="209"/>
      <c r="T29" s="209"/>
      <c r="U29" s="209"/>
      <c r="V29" s="209"/>
    </row>
    <row r="30" spans="1:22" ht="12.75">
      <c r="A30" s="16"/>
      <c r="B30" s="257" t="s">
        <v>29</v>
      </c>
      <c r="C30" s="18" t="s">
        <v>8</v>
      </c>
      <c r="D30" s="229">
        <v>1020677</v>
      </c>
      <c r="E30" s="151">
        <v>2343607.36</v>
      </c>
      <c r="F30" s="151">
        <v>308766</v>
      </c>
      <c r="G30" s="151">
        <v>297876</v>
      </c>
      <c r="H30" s="151">
        <v>297876</v>
      </c>
      <c r="I30" s="151">
        <v>268416</v>
      </c>
      <c r="J30" s="151">
        <v>268416</v>
      </c>
      <c r="K30" s="151">
        <v>231416</v>
      </c>
      <c r="L30" s="151">
        <v>119216</v>
      </c>
      <c r="M30" s="151">
        <v>119216</v>
      </c>
      <c r="N30" s="151">
        <v>119200</v>
      </c>
      <c r="O30" s="67"/>
      <c r="P30" s="67"/>
      <c r="Q30" s="67"/>
      <c r="R30" s="67"/>
      <c r="S30" s="67"/>
      <c r="T30" s="67"/>
      <c r="U30" s="67"/>
      <c r="V30" s="67"/>
    </row>
    <row r="31" spans="1:22" ht="12.75">
      <c r="A31" s="16"/>
      <c r="B31" s="258"/>
      <c r="C31" s="18" t="s">
        <v>9</v>
      </c>
      <c r="D31" s="229"/>
      <c r="E31" s="151">
        <f>Kredyty!E89</f>
        <v>0</v>
      </c>
      <c r="F31" s="151">
        <f>Kredyty!F89</f>
        <v>0</v>
      </c>
      <c r="G31" s="151">
        <f>Kredyty!G89</f>
        <v>0</v>
      </c>
      <c r="H31" s="151">
        <f>Kredyty!H89</f>
        <v>0</v>
      </c>
      <c r="I31" s="151">
        <f>Kredyty!I89</f>
        <v>0</v>
      </c>
      <c r="J31" s="151">
        <f>Kredyty!J89</f>
        <v>0</v>
      </c>
      <c r="K31" s="151">
        <f>Kredyty!K89</f>
        <v>0</v>
      </c>
      <c r="L31" s="151">
        <f>Kredyty!L89</f>
        <v>0</v>
      </c>
      <c r="M31" s="151">
        <f>Kredyty!M89</f>
        <v>0</v>
      </c>
      <c r="N31" s="151">
        <f>Kredyty!N89</f>
        <v>0</v>
      </c>
      <c r="O31" s="67"/>
      <c r="P31" s="67"/>
      <c r="Q31" s="67"/>
      <c r="R31" s="67"/>
      <c r="S31" s="67"/>
      <c r="T31" s="67"/>
      <c r="U31" s="67"/>
      <c r="V31" s="67"/>
    </row>
    <row r="32" spans="1:22" ht="12.75">
      <c r="A32" s="16"/>
      <c r="B32" s="259"/>
      <c r="C32" s="18" t="s">
        <v>15</v>
      </c>
      <c r="D32" s="229"/>
      <c r="E32" s="151">
        <f>Obligacje!E89</f>
        <v>0</v>
      </c>
      <c r="F32" s="151">
        <f>Obligacje!F89</f>
        <v>0</v>
      </c>
      <c r="G32" s="151">
        <f>Obligacje!G89</f>
        <v>0</v>
      </c>
      <c r="H32" s="151">
        <f>Obligacje!H89</f>
        <v>0</v>
      </c>
      <c r="I32" s="151">
        <f>Obligacje!I89</f>
        <v>0</v>
      </c>
      <c r="J32" s="151">
        <f>Obligacje!J89</f>
        <v>0</v>
      </c>
      <c r="K32" s="151">
        <f>Obligacje!K89</f>
        <v>0</v>
      </c>
      <c r="L32" s="151">
        <f>Obligacje!L89</f>
        <v>0</v>
      </c>
      <c r="M32" s="151">
        <f>Obligacje!M89</f>
        <v>0</v>
      </c>
      <c r="N32" s="151">
        <f>Obligacje!N89</f>
        <v>0</v>
      </c>
      <c r="O32" s="67"/>
      <c r="P32" s="67"/>
      <c r="Q32" s="67"/>
      <c r="R32" s="67"/>
      <c r="S32" s="67"/>
      <c r="T32" s="67"/>
      <c r="U32" s="67"/>
      <c r="V32" s="67"/>
    </row>
    <row r="33" spans="1:22" ht="12.75">
      <c r="A33" s="13" t="s">
        <v>23</v>
      </c>
      <c r="B33" s="14"/>
      <c r="C33" s="15" t="s">
        <v>30</v>
      </c>
      <c r="D33" s="178"/>
      <c r="E33" s="25"/>
      <c r="F33" s="25"/>
      <c r="G33" s="25"/>
      <c r="H33" s="25"/>
      <c r="I33" s="25"/>
      <c r="J33" s="25"/>
      <c r="K33" s="25"/>
      <c r="L33" s="25"/>
      <c r="M33" s="25"/>
      <c r="N33" s="25"/>
      <c r="O33" s="67"/>
      <c r="P33" s="67"/>
      <c r="Q33" s="67"/>
      <c r="R33" s="67"/>
      <c r="S33" s="67"/>
      <c r="T33" s="67"/>
      <c r="U33" s="67"/>
      <c r="V33" s="67"/>
    </row>
    <row r="34" spans="1:22" ht="12.75">
      <c r="A34" s="19" t="s">
        <v>31</v>
      </c>
      <c r="B34" s="255" t="s">
        <v>16</v>
      </c>
      <c r="C34" s="256"/>
      <c r="D34" s="27">
        <f>D7-D11</f>
        <v>-807134</v>
      </c>
      <c r="E34" s="27">
        <f aca="true" t="shared" si="6" ref="E34:L34">E7-E11</f>
        <v>1237805</v>
      </c>
      <c r="F34" s="27">
        <f t="shared" si="6"/>
        <v>308766</v>
      </c>
      <c r="G34" s="27">
        <f t="shared" si="6"/>
        <v>297876</v>
      </c>
      <c r="H34" s="27">
        <f t="shared" si="6"/>
        <v>297876</v>
      </c>
      <c r="I34" s="27">
        <f t="shared" si="6"/>
        <v>268416</v>
      </c>
      <c r="J34" s="27">
        <f t="shared" si="6"/>
        <v>268416</v>
      </c>
      <c r="K34" s="27">
        <f t="shared" si="6"/>
        <v>231416</v>
      </c>
      <c r="L34" s="27">
        <f t="shared" si="6"/>
        <v>119216</v>
      </c>
      <c r="M34" s="27">
        <f>M7-M11</f>
        <v>119216</v>
      </c>
      <c r="N34" s="27">
        <f>N7-N11</f>
        <v>119200</v>
      </c>
      <c r="O34" s="67"/>
      <c r="P34" s="67"/>
      <c r="Q34" s="67"/>
      <c r="R34" s="67"/>
      <c r="S34" s="67"/>
      <c r="T34" s="67"/>
      <c r="U34" s="67"/>
      <c r="V34" s="67"/>
    </row>
    <row r="35" spans="1:22" ht="12.75">
      <c r="A35" s="19" t="s">
        <v>32</v>
      </c>
      <c r="B35" s="255" t="s">
        <v>18</v>
      </c>
      <c r="C35" s="256"/>
      <c r="D35" s="201" t="s">
        <v>44</v>
      </c>
      <c r="E35" s="27">
        <f aca="true" t="shared" si="7" ref="E35:N35">E36+E37+E38+E39+E40+E41</f>
        <v>0</v>
      </c>
      <c r="F35" s="27">
        <f t="shared" si="7"/>
        <v>0</v>
      </c>
      <c r="G35" s="27">
        <f t="shared" si="7"/>
        <v>0</v>
      </c>
      <c r="H35" s="27">
        <f t="shared" si="7"/>
        <v>0</v>
      </c>
      <c r="I35" s="27">
        <f t="shared" si="7"/>
        <v>0</v>
      </c>
      <c r="J35" s="27">
        <f t="shared" si="7"/>
        <v>0</v>
      </c>
      <c r="K35" s="27">
        <f t="shared" si="7"/>
        <v>0</v>
      </c>
      <c r="L35" s="27">
        <f t="shared" si="7"/>
        <v>0</v>
      </c>
      <c r="M35" s="27">
        <f t="shared" si="7"/>
        <v>0</v>
      </c>
      <c r="N35" s="27">
        <f t="shared" si="7"/>
        <v>0</v>
      </c>
      <c r="O35" s="67"/>
      <c r="P35" s="67"/>
      <c r="Q35" s="67"/>
      <c r="R35" s="67"/>
      <c r="S35" s="67"/>
      <c r="T35" s="67"/>
      <c r="U35" s="67"/>
      <c r="V35" s="67"/>
    </row>
    <row r="36" spans="1:22" ht="12.75">
      <c r="A36" s="16"/>
      <c r="B36" s="21"/>
      <c r="C36" s="22" t="s">
        <v>8</v>
      </c>
      <c r="D36" s="201" t="s">
        <v>44</v>
      </c>
      <c r="E36" s="29">
        <f aca="true" t="shared" si="8" ref="E36:L36">IF(E34&lt;0,IF(E22&gt;(-E34),(-E34),E22),0)</f>
        <v>0</v>
      </c>
      <c r="F36" s="29">
        <f t="shared" si="8"/>
        <v>0</v>
      </c>
      <c r="G36" s="29">
        <f t="shared" si="8"/>
        <v>0</v>
      </c>
      <c r="H36" s="29">
        <f t="shared" si="8"/>
        <v>0</v>
      </c>
      <c r="I36" s="29">
        <f t="shared" si="8"/>
        <v>0</v>
      </c>
      <c r="J36" s="29">
        <f t="shared" si="8"/>
        <v>0</v>
      </c>
      <c r="K36" s="29">
        <f t="shared" si="8"/>
        <v>0</v>
      </c>
      <c r="L36" s="29">
        <f t="shared" si="8"/>
        <v>0</v>
      </c>
      <c r="M36" s="29">
        <f>IF(M34&lt;0,IF(M22&gt;(-M34),(-M34),M22),0)</f>
        <v>0</v>
      </c>
      <c r="N36" s="29">
        <f>IF(N34&lt;0,IF(N22&gt;(-N34),(-N34),N22),0)</f>
        <v>0</v>
      </c>
      <c r="O36" s="67"/>
      <c r="P36" s="67"/>
      <c r="Q36" s="67"/>
      <c r="R36" s="67"/>
      <c r="S36" s="67"/>
      <c r="T36" s="67"/>
      <c r="U36" s="67"/>
      <c r="V36" s="67"/>
    </row>
    <row r="37" spans="1:22" ht="12.75">
      <c r="A37" s="16"/>
      <c r="B37" s="21"/>
      <c r="C37" s="22" t="s">
        <v>9</v>
      </c>
      <c r="D37" s="201" t="s">
        <v>44</v>
      </c>
      <c r="E37" s="29">
        <f aca="true" t="shared" si="9" ref="E37:L37">IF((E36+E34)&lt;0,IF(E23&gt;(-E34-E36),(-E34-E36),E23),0)</f>
        <v>0</v>
      </c>
      <c r="F37" s="29">
        <f t="shared" si="9"/>
        <v>0</v>
      </c>
      <c r="G37" s="29">
        <f t="shared" si="9"/>
        <v>0</v>
      </c>
      <c r="H37" s="29">
        <f t="shared" si="9"/>
        <v>0</v>
      </c>
      <c r="I37" s="29">
        <f t="shared" si="9"/>
        <v>0</v>
      </c>
      <c r="J37" s="29">
        <f t="shared" si="9"/>
        <v>0</v>
      </c>
      <c r="K37" s="29">
        <f t="shared" si="9"/>
        <v>0</v>
      </c>
      <c r="L37" s="29">
        <f t="shared" si="9"/>
        <v>0</v>
      </c>
      <c r="M37" s="29">
        <f>IF((M36+M34)&lt;0,IF(M23&gt;(-M34-M36),(-M34-M36),M23),0)</f>
        <v>0</v>
      </c>
      <c r="N37" s="29">
        <f>IF((N36+N34)&lt;0,IF(N23&gt;(-N34-N36),(-N34-N36),N23),0)</f>
        <v>0</v>
      </c>
      <c r="O37" s="67"/>
      <c r="P37" s="67"/>
      <c r="Q37" s="67"/>
      <c r="R37" s="67"/>
      <c r="S37" s="67"/>
      <c r="T37" s="67"/>
      <c r="U37" s="67"/>
      <c r="V37" s="67"/>
    </row>
    <row r="38" spans="1:22" ht="12.75">
      <c r="A38" s="16"/>
      <c r="B38" s="21"/>
      <c r="C38" s="156" t="s">
        <v>10</v>
      </c>
      <c r="D38" s="201" t="s">
        <v>44</v>
      </c>
      <c r="E38" s="29">
        <f aca="true" t="shared" si="10" ref="E38:L38">IF((E36+E34+E37)&lt;0,IF(E24&gt;(-E34-E36-E37),(-E34-E36-E37),E24),0)</f>
        <v>0</v>
      </c>
      <c r="F38" s="29">
        <f t="shared" si="10"/>
        <v>0</v>
      </c>
      <c r="G38" s="29">
        <f t="shared" si="10"/>
        <v>0</v>
      </c>
      <c r="H38" s="29">
        <f t="shared" si="10"/>
        <v>0</v>
      </c>
      <c r="I38" s="29">
        <f t="shared" si="10"/>
        <v>0</v>
      </c>
      <c r="J38" s="29">
        <f t="shared" si="10"/>
        <v>0</v>
      </c>
      <c r="K38" s="29">
        <f t="shared" si="10"/>
        <v>0</v>
      </c>
      <c r="L38" s="29">
        <f t="shared" si="10"/>
        <v>0</v>
      </c>
      <c r="M38" s="29">
        <f>IF((M36+M34+M37)&lt;0,IF(M24&gt;(-M34-M36-M37),(-M34-M36-M37),M24),0)</f>
        <v>0</v>
      </c>
      <c r="N38" s="29">
        <f>IF((N36+N34+N37)&lt;0,IF(N24&gt;(-N34-N36-N37),(-N34-N36-N37),N24),0)</f>
        <v>0</v>
      </c>
      <c r="O38" s="67"/>
      <c r="P38" s="67"/>
      <c r="Q38" s="67"/>
      <c r="R38" s="67"/>
      <c r="S38" s="67"/>
      <c r="T38" s="67"/>
      <c r="U38" s="67"/>
      <c r="V38" s="67"/>
    </row>
    <row r="39" spans="1:22" ht="12.75">
      <c r="A39" s="16"/>
      <c r="B39" s="21"/>
      <c r="C39" s="207" t="s">
        <v>13</v>
      </c>
      <c r="D39" s="202" t="s">
        <v>44</v>
      </c>
      <c r="E39" s="29">
        <f aca="true" t="shared" si="11" ref="E39:N39">IF((E36+E34+E37+E38)&lt;0,IF(E25&gt;(-E34-E36-E37-E38),(-E34-E36-E37-E38),E25),0)</f>
        <v>0</v>
      </c>
      <c r="F39" s="29">
        <f t="shared" si="11"/>
        <v>0</v>
      </c>
      <c r="G39" s="29">
        <f t="shared" si="11"/>
        <v>0</v>
      </c>
      <c r="H39" s="29">
        <f t="shared" si="11"/>
        <v>0</v>
      </c>
      <c r="I39" s="29">
        <f t="shared" si="11"/>
        <v>0</v>
      </c>
      <c r="J39" s="29">
        <f t="shared" si="11"/>
        <v>0</v>
      </c>
      <c r="K39" s="29">
        <f t="shared" si="11"/>
        <v>0</v>
      </c>
      <c r="L39" s="29">
        <f t="shared" si="11"/>
        <v>0</v>
      </c>
      <c r="M39" s="29">
        <f t="shared" si="11"/>
        <v>0</v>
      </c>
      <c r="N39" s="29">
        <f t="shared" si="11"/>
        <v>0</v>
      </c>
      <c r="O39" s="67"/>
      <c r="P39" s="67"/>
      <c r="Q39" s="67"/>
      <c r="R39" s="67"/>
      <c r="S39" s="67"/>
      <c r="T39" s="67"/>
      <c r="U39" s="67"/>
      <c r="V39" s="67"/>
    </row>
    <row r="40" spans="1:22" ht="12.75">
      <c r="A40" s="16"/>
      <c r="B40" s="21"/>
      <c r="C40" s="157" t="s">
        <v>12</v>
      </c>
      <c r="D40" s="201" t="s">
        <v>44</v>
      </c>
      <c r="E40" s="29">
        <f aca="true" t="shared" si="12" ref="E40:N40">IF((E36+E34+E37+E38+E39)&lt;0,IF(E26&gt;(-E34-E36-E37-E38-E39),(-E34-E36-E37-E38-E39),E26),0)</f>
        <v>0</v>
      </c>
      <c r="F40" s="29">
        <f t="shared" si="12"/>
        <v>0</v>
      </c>
      <c r="G40" s="29">
        <f t="shared" si="12"/>
        <v>0</v>
      </c>
      <c r="H40" s="29">
        <f t="shared" si="12"/>
        <v>0</v>
      </c>
      <c r="I40" s="29">
        <f t="shared" si="12"/>
        <v>0</v>
      </c>
      <c r="J40" s="29">
        <f t="shared" si="12"/>
        <v>0</v>
      </c>
      <c r="K40" s="29">
        <f t="shared" si="12"/>
        <v>0</v>
      </c>
      <c r="L40" s="29">
        <f t="shared" si="12"/>
        <v>0</v>
      </c>
      <c r="M40" s="29">
        <f t="shared" si="12"/>
        <v>0</v>
      </c>
      <c r="N40" s="29">
        <f t="shared" si="12"/>
        <v>0</v>
      </c>
      <c r="O40" s="67"/>
      <c r="P40" s="67"/>
      <c r="Q40" s="67"/>
      <c r="R40" s="67"/>
      <c r="S40" s="67"/>
      <c r="T40" s="67"/>
      <c r="U40" s="67"/>
      <c r="V40" s="67"/>
    </row>
    <row r="41" spans="1:22" ht="12.75">
      <c r="A41" s="16"/>
      <c r="B41" s="21"/>
      <c r="C41" s="22" t="s">
        <v>11</v>
      </c>
      <c r="D41" s="201" t="s">
        <v>44</v>
      </c>
      <c r="E41" s="29">
        <f aca="true" t="shared" si="13" ref="E41:N41">IF((E36+E34+E37+E38+E39+E40)&lt;0,IF(E27&gt;(-E34-E36-E37-E38-E39-E40),(-E34-E36-E37-E38-E39-E40),E27),0)</f>
        <v>0</v>
      </c>
      <c r="F41" s="29">
        <f t="shared" si="13"/>
        <v>0</v>
      </c>
      <c r="G41" s="29">
        <f t="shared" si="13"/>
        <v>0</v>
      </c>
      <c r="H41" s="29">
        <f t="shared" si="13"/>
        <v>0</v>
      </c>
      <c r="I41" s="29">
        <f t="shared" si="13"/>
        <v>0</v>
      </c>
      <c r="J41" s="29">
        <f t="shared" si="13"/>
        <v>0</v>
      </c>
      <c r="K41" s="29">
        <f t="shared" si="13"/>
        <v>0</v>
      </c>
      <c r="L41" s="29">
        <f t="shared" si="13"/>
        <v>0</v>
      </c>
      <c r="M41" s="29">
        <f t="shared" si="13"/>
        <v>0</v>
      </c>
      <c r="N41" s="29">
        <f t="shared" si="13"/>
        <v>0</v>
      </c>
      <c r="O41" s="67"/>
      <c r="P41" s="67"/>
      <c r="Q41" s="67"/>
      <c r="R41" s="67"/>
      <c r="S41" s="67"/>
      <c r="T41" s="67"/>
      <c r="U41" s="67"/>
      <c r="V41" s="67"/>
    </row>
    <row r="42" spans="1:22" ht="12.75">
      <c r="A42" s="19" t="s">
        <v>33</v>
      </c>
      <c r="B42" s="255" t="s">
        <v>19</v>
      </c>
      <c r="C42" s="256"/>
      <c r="D42" s="201" t="s">
        <v>44</v>
      </c>
      <c r="E42" s="27">
        <f>IF(E34&gt;0,E34,0)</f>
        <v>1237805</v>
      </c>
      <c r="F42" s="27">
        <f aca="true" t="shared" si="14" ref="F42:L42">IF(F34&gt;0,F34,0)</f>
        <v>308766</v>
      </c>
      <c r="G42" s="27">
        <f t="shared" si="14"/>
        <v>297876</v>
      </c>
      <c r="H42" s="27">
        <f t="shared" si="14"/>
        <v>297876</v>
      </c>
      <c r="I42" s="27">
        <f t="shared" si="14"/>
        <v>268416</v>
      </c>
      <c r="J42" s="27">
        <f t="shared" si="14"/>
        <v>268416</v>
      </c>
      <c r="K42" s="27">
        <f t="shared" si="14"/>
        <v>231416</v>
      </c>
      <c r="L42" s="27">
        <f t="shared" si="14"/>
        <v>119216</v>
      </c>
      <c r="M42" s="27">
        <f>IF(M34&gt;0,M34,0)</f>
        <v>119216</v>
      </c>
      <c r="N42" s="27">
        <f>IF(N34&gt;0,N34,0)</f>
        <v>119200</v>
      </c>
      <c r="O42" s="67"/>
      <c r="P42" s="67"/>
      <c r="Q42" s="67"/>
      <c r="R42" s="67"/>
      <c r="S42" s="67"/>
      <c r="T42" s="67"/>
      <c r="U42" s="67"/>
      <c r="V42" s="67"/>
    </row>
    <row r="43" spans="1:22" ht="12.75">
      <c r="A43" s="16"/>
      <c r="B43" s="21"/>
      <c r="C43" s="22" t="s">
        <v>56</v>
      </c>
      <c r="D43" s="201" t="s">
        <v>44</v>
      </c>
      <c r="E43" s="29">
        <f>E42-E44</f>
        <v>1237805</v>
      </c>
      <c r="F43" s="29">
        <f aca="true" t="shared" si="15" ref="F43:L43">F42-F44</f>
        <v>308766</v>
      </c>
      <c r="G43" s="29">
        <f t="shared" si="15"/>
        <v>297876</v>
      </c>
      <c r="H43" s="29">
        <f t="shared" si="15"/>
        <v>297876</v>
      </c>
      <c r="I43" s="29">
        <f t="shared" si="15"/>
        <v>268416</v>
      </c>
      <c r="J43" s="29">
        <f t="shared" si="15"/>
        <v>268416</v>
      </c>
      <c r="K43" s="29">
        <f t="shared" si="15"/>
        <v>231416</v>
      </c>
      <c r="L43" s="29">
        <f t="shared" si="15"/>
        <v>119216</v>
      </c>
      <c r="M43" s="29">
        <f>M42-M44</f>
        <v>119216</v>
      </c>
      <c r="N43" s="29">
        <f>N42-N44</f>
        <v>119200</v>
      </c>
      <c r="O43" s="67"/>
      <c r="P43" s="67"/>
      <c r="Q43" s="67"/>
      <c r="R43" s="67"/>
      <c r="S43" s="67"/>
      <c r="T43" s="67"/>
      <c r="U43" s="67"/>
      <c r="V43" s="67"/>
    </row>
    <row r="44" spans="1:22" ht="12.75">
      <c r="A44" s="16"/>
      <c r="B44" s="21"/>
      <c r="C44" s="22" t="s">
        <v>20</v>
      </c>
      <c r="D44" s="201" t="s">
        <v>44</v>
      </c>
      <c r="E44" s="29">
        <f aca="true" t="shared" si="16" ref="E44:L44">IF(E34&gt;0,IF(E33&gt;E34,E34,E33),0)</f>
        <v>0</v>
      </c>
      <c r="F44" s="29">
        <f t="shared" si="16"/>
        <v>0</v>
      </c>
      <c r="G44" s="29">
        <f t="shared" si="16"/>
        <v>0</v>
      </c>
      <c r="H44" s="29">
        <f t="shared" si="16"/>
        <v>0</v>
      </c>
      <c r="I44" s="29">
        <f t="shared" si="16"/>
        <v>0</v>
      </c>
      <c r="J44" s="29">
        <f t="shared" si="16"/>
        <v>0</v>
      </c>
      <c r="K44" s="29">
        <f t="shared" si="16"/>
        <v>0</v>
      </c>
      <c r="L44" s="29">
        <f t="shared" si="16"/>
        <v>0</v>
      </c>
      <c r="M44" s="29">
        <f>IF(M34&gt;0,IF(M33&gt;M34,M34,M33),0)</f>
        <v>0</v>
      </c>
      <c r="N44" s="29">
        <f>IF(N34&gt;0,IF(N33&gt;N34,N34,N33),0)</f>
        <v>0</v>
      </c>
      <c r="O44" s="67"/>
      <c r="P44" s="67"/>
      <c r="Q44" s="67"/>
      <c r="R44" s="67"/>
      <c r="S44" s="67"/>
      <c r="T44" s="67"/>
      <c r="U44" s="67"/>
      <c r="V44" s="67"/>
    </row>
    <row r="45" spans="1:22" s="210" customFormat="1" ht="12.75">
      <c r="A45" s="19"/>
      <c r="B45" s="266" t="s">
        <v>123</v>
      </c>
      <c r="C45" s="267"/>
      <c r="D45" s="201" t="s">
        <v>44</v>
      </c>
      <c r="E45" s="27">
        <f>E46+E47+E48+E49+E50+E51+E52</f>
        <v>2343607.36</v>
      </c>
      <c r="F45" s="27">
        <f>F46+F47+F48+F49+F50+F51+F52</f>
        <v>308766</v>
      </c>
      <c r="G45" s="27">
        <f aca="true" t="shared" si="17" ref="G45:N45">G46+G47+G48+G49+G50+G51+G52</f>
        <v>297876</v>
      </c>
      <c r="H45" s="27">
        <f t="shared" si="17"/>
        <v>297876</v>
      </c>
      <c r="I45" s="27">
        <f t="shared" si="17"/>
        <v>268416</v>
      </c>
      <c r="J45" s="27">
        <f t="shared" si="17"/>
        <v>268416</v>
      </c>
      <c r="K45" s="27">
        <f t="shared" si="17"/>
        <v>231416</v>
      </c>
      <c r="L45" s="27">
        <f t="shared" si="17"/>
        <v>119216</v>
      </c>
      <c r="M45" s="27">
        <f t="shared" si="17"/>
        <v>119216</v>
      </c>
      <c r="N45" s="27">
        <f t="shared" si="17"/>
        <v>119200</v>
      </c>
      <c r="O45" s="209"/>
      <c r="P45" s="209"/>
      <c r="Q45" s="209"/>
      <c r="R45" s="209"/>
      <c r="S45" s="209"/>
      <c r="T45" s="209"/>
      <c r="U45" s="209"/>
      <c r="V45" s="209"/>
    </row>
    <row r="46" spans="1:22" ht="12.75" customHeight="1">
      <c r="A46" s="274" t="s">
        <v>96</v>
      </c>
      <c r="B46" s="118"/>
      <c r="C46" s="15" t="s">
        <v>8</v>
      </c>
      <c r="D46" s="201" t="s">
        <v>44</v>
      </c>
      <c r="E46" s="29">
        <f aca="true" t="shared" si="18" ref="E46:F48">E22-E36</f>
        <v>0</v>
      </c>
      <c r="F46" s="29">
        <f t="shared" si="18"/>
        <v>0</v>
      </c>
      <c r="G46" s="29">
        <f aca="true" t="shared" si="19" ref="G46:N46">G22-G36</f>
        <v>0</v>
      </c>
      <c r="H46" s="29">
        <f t="shared" si="19"/>
        <v>0</v>
      </c>
      <c r="I46" s="29">
        <f t="shared" si="19"/>
        <v>0</v>
      </c>
      <c r="J46" s="29">
        <f t="shared" si="19"/>
        <v>0</v>
      </c>
      <c r="K46" s="29">
        <f t="shared" si="19"/>
        <v>0</v>
      </c>
      <c r="L46" s="29">
        <f t="shared" si="19"/>
        <v>0</v>
      </c>
      <c r="M46" s="29">
        <f t="shared" si="19"/>
        <v>0</v>
      </c>
      <c r="N46" s="29">
        <f t="shared" si="19"/>
        <v>0</v>
      </c>
      <c r="O46" s="67"/>
      <c r="P46" s="67"/>
      <c r="Q46" s="67"/>
      <c r="R46" s="67"/>
      <c r="S46" s="67"/>
      <c r="T46" s="67"/>
      <c r="U46" s="67"/>
      <c r="V46" s="67"/>
    </row>
    <row r="47" spans="1:22" ht="12.75" customHeight="1">
      <c r="A47" s="274"/>
      <c r="B47" s="118"/>
      <c r="C47" s="15" t="s">
        <v>9</v>
      </c>
      <c r="D47" s="201" t="s">
        <v>44</v>
      </c>
      <c r="E47" s="29">
        <f t="shared" si="18"/>
        <v>0</v>
      </c>
      <c r="F47" s="29">
        <f t="shared" si="18"/>
        <v>0</v>
      </c>
      <c r="G47" s="29">
        <f aca="true" t="shared" si="20" ref="G47:N47">G23-G37</f>
        <v>0</v>
      </c>
      <c r="H47" s="29">
        <f t="shared" si="20"/>
        <v>0</v>
      </c>
      <c r="I47" s="29">
        <f t="shared" si="20"/>
        <v>0</v>
      </c>
      <c r="J47" s="29">
        <f t="shared" si="20"/>
        <v>0</v>
      </c>
      <c r="K47" s="29">
        <f t="shared" si="20"/>
        <v>0</v>
      </c>
      <c r="L47" s="29">
        <f t="shared" si="20"/>
        <v>0</v>
      </c>
      <c r="M47" s="29">
        <f t="shared" si="20"/>
        <v>0</v>
      </c>
      <c r="N47" s="29">
        <f t="shared" si="20"/>
        <v>0</v>
      </c>
      <c r="O47" s="67"/>
      <c r="P47" s="67"/>
      <c r="Q47" s="67"/>
      <c r="R47" s="67"/>
      <c r="S47" s="67"/>
      <c r="T47" s="67"/>
      <c r="U47" s="67"/>
      <c r="V47" s="67"/>
    </row>
    <row r="48" spans="1:22" ht="12.75" customHeight="1">
      <c r="A48" s="274"/>
      <c r="B48" s="118"/>
      <c r="C48" s="15" t="s">
        <v>10</v>
      </c>
      <c r="D48" s="201" t="s">
        <v>44</v>
      </c>
      <c r="E48" s="29">
        <f t="shared" si="18"/>
        <v>0</v>
      </c>
      <c r="F48" s="29">
        <f t="shared" si="18"/>
        <v>0</v>
      </c>
      <c r="G48" s="29">
        <f aca="true" t="shared" si="21" ref="G48:N48">G24-G38</f>
        <v>0</v>
      </c>
      <c r="H48" s="29">
        <f t="shared" si="21"/>
        <v>0</v>
      </c>
      <c r="I48" s="29">
        <f t="shared" si="21"/>
        <v>0</v>
      </c>
      <c r="J48" s="29">
        <f t="shared" si="21"/>
        <v>0</v>
      </c>
      <c r="K48" s="29">
        <f t="shared" si="21"/>
        <v>0</v>
      </c>
      <c r="L48" s="29">
        <f t="shared" si="21"/>
        <v>0</v>
      </c>
      <c r="M48" s="29">
        <f t="shared" si="21"/>
        <v>0</v>
      </c>
      <c r="N48" s="29">
        <f t="shared" si="21"/>
        <v>0</v>
      </c>
      <c r="O48" s="67"/>
      <c r="P48" s="67"/>
      <c r="Q48" s="67"/>
      <c r="R48" s="67"/>
      <c r="S48" s="67"/>
      <c r="T48" s="67"/>
      <c r="U48" s="67"/>
      <c r="V48" s="67"/>
    </row>
    <row r="49" spans="1:22" ht="12.75" customHeight="1">
      <c r="A49" s="274"/>
      <c r="B49" s="118"/>
      <c r="C49" s="15" t="s">
        <v>13</v>
      </c>
      <c r="D49" s="201" t="s">
        <v>44</v>
      </c>
      <c r="E49" s="29">
        <f>IF(IF((E46+E47+E48)&lt;=E29,E25-E38,0)&lt;=(E29-E46-E47-E48),IF((E46+E47+E48)&lt;=E29,E25-E38,0),E29-E46-E47-E48)</f>
        <v>1105802</v>
      </c>
      <c r="F49" s="29">
        <f aca="true" t="shared" si="22" ref="F49:N49">IF(IF((F46+F47+F48)&lt;=F29,F25-F38,0)&lt;=(F29-F46-F47-F48),IF((F46+F47+F48)&lt;=F29,F25-F38,0),F29-F46-F47-F48)</f>
        <v>0</v>
      </c>
      <c r="G49" s="29">
        <f t="shared" si="22"/>
        <v>0</v>
      </c>
      <c r="H49" s="29">
        <f t="shared" si="22"/>
        <v>0</v>
      </c>
      <c r="I49" s="29">
        <f t="shared" si="22"/>
        <v>0</v>
      </c>
      <c r="J49" s="29">
        <f t="shared" si="22"/>
        <v>0</v>
      </c>
      <c r="K49" s="29">
        <f t="shared" si="22"/>
        <v>0</v>
      </c>
      <c r="L49" s="29">
        <f t="shared" si="22"/>
        <v>0</v>
      </c>
      <c r="M49" s="29">
        <f t="shared" si="22"/>
        <v>0</v>
      </c>
      <c r="N49" s="29">
        <f t="shared" si="22"/>
        <v>0</v>
      </c>
      <c r="O49" s="67"/>
      <c r="P49" s="67"/>
      <c r="Q49" s="67"/>
      <c r="R49" s="67"/>
      <c r="S49" s="67"/>
      <c r="T49" s="67"/>
      <c r="U49" s="67"/>
      <c r="V49" s="67"/>
    </row>
    <row r="50" spans="1:22" ht="12.75" customHeight="1">
      <c r="A50" s="274"/>
      <c r="B50" s="118"/>
      <c r="C50" s="15" t="s">
        <v>12</v>
      </c>
      <c r="D50" s="201" t="s">
        <v>44</v>
      </c>
      <c r="E50" s="29">
        <f>IF(IF((E46+E47+E48+E49)&lt;=E29,E26-E39,0)&lt;=(E29-E46-E47-E48-E49),IF((E46+E47+E48+E49)&lt;=E29,E26-E39,0),E29-E46-E47-E48-E49)</f>
        <v>0</v>
      </c>
      <c r="F50" s="29">
        <f aca="true" t="shared" si="23" ref="F50:N50">IF(IF((F46+F47+F48+F49)&lt;=F29,F26-F39,0)&lt;=(F29-F46-F47-F48-F49),IF((F46+F47+F48+F49)&lt;=F29,F26-F39,0),F29-F46-F47-F48-F49)</f>
        <v>0</v>
      </c>
      <c r="G50" s="29">
        <f t="shared" si="23"/>
        <v>0</v>
      </c>
      <c r="H50" s="29">
        <f t="shared" si="23"/>
        <v>0</v>
      </c>
      <c r="I50" s="29">
        <f t="shared" si="23"/>
        <v>0</v>
      </c>
      <c r="J50" s="29">
        <f t="shared" si="23"/>
        <v>0</v>
      </c>
      <c r="K50" s="29">
        <f t="shared" si="23"/>
        <v>0</v>
      </c>
      <c r="L50" s="29">
        <f t="shared" si="23"/>
        <v>0</v>
      </c>
      <c r="M50" s="29">
        <f t="shared" si="23"/>
        <v>0</v>
      </c>
      <c r="N50" s="29">
        <f t="shared" si="23"/>
        <v>0</v>
      </c>
      <c r="O50" s="67"/>
      <c r="P50" s="67"/>
      <c r="Q50" s="67"/>
      <c r="R50" s="67"/>
      <c r="S50" s="67"/>
      <c r="T50" s="67"/>
      <c r="U50" s="67"/>
      <c r="V50" s="67"/>
    </row>
    <row r="51" spans="1:22" ht="12.75" customHeight="1">
      <c r="A51" s="275"/>
      <c r="B51" s="118"/>
      <c r="C51" s="15" t="s">
        <v>11</v>
      </c>
      <c r="D51" s="201" t="s">
        <v>44</v>
      </c>
      <c r="E51" s="29">
        <f>IF(IF((E46+E47+E48+E49+E50)&lt;=E29,E27-E40,0)&lt;=(E29-E46-E47-E48-E49-E50),IF((E46+E47+E48+E49+E50)&lt;=E29,E27-E40,0),E29-E46-E47-E48-E49-E50)</f>
        <v>0</v>
      </c>
      <c r="F51" s="29">
        <f aca="true" t="shared" si="24" ref="F51:N51">IF(IF((F46+F47+F48+F49+F50)&lt;=F29,F27-F40,0)&lt;=(F29-F46-F47-F48-F49-F50),IF((F46+F47+F48+F49+F50)&lt;=F29,F27-F40,0),F29-F46-F47-F48-F49-F50)</f>
        <v>0</v>
      </c>
      <c r="G51" s="29">
        <f t="shared" si="24"/>
        <v>0</v>
      </c>
      <c r="H51" s="29">
        <f t="shared" si="24"/>
        <v>0</v>
      </c>
      <c r="I51" s="29">
        <f t="shared" si="24"/>
        <v>0</v>
      </c>
      <c r="J51" s="29">
        <f t="shared" si="24"/>
        <v>0</v>
      </c>
      <c r="K51" s="29">
        <f t="shared" si="24"/>
        <v>0</v>
      </c>
      <c r="L51" s="29">
        <f t="shared" si="24"/>
        <v>0</v>
      </c>
      <c r="M51" s="29">
        <f t="shared" si="24"/>
        <v>0</v>
      </c>
      <c r="N51" s="29">
        <f t="shared" si="24"/>
        <v>0</v>
      </c>
      <c r="O51" s="67"/>
      <c r="P51" s="67"/>
      <c r="Q51" s="67"/>
      <c r="R51" s="67"/>
      <c r="S51" s="67"/>
      <c r="T51" s="67"/>
      <c r="U51" s="67"/>
      <c r="V51" s="67"/>
    </row>
    <row r="52" spans="1:22" ht="12.75" customHeight="1">
      <c r="A52" s="275"/>
      <c r="B52" s="117"/>
      <c r="C52" s="126" t="s">
        <v>72</v>
      </c>
      <c r="D52" s="201" t="s">
        <v>44</v>
      </c>
      <c r="E52" s="29">
        <f>IF(IF((E46+E47+E48+E49+E50+E51)&lt;=E29,E29-(E46+E47+E48+E49+E50+E51),0)&lt;=(E29-E46-E47-E49-E50-E51),IF((E46+E47+E48+E49+E50+E51)&lt;=E29,E29-(E46+E47+E48+E49+E50+E51),0),E29-E46-E47-E49-E50-E51)</f>
        <v>1237805.3599999999</v>
      </c>
      <c r="F52" s="29">
        <f aca="true" t="shared" si="25" ref="F52:N52">IF(IF((F46+F47+F48+F49+F50+F51)&lt;=F29,F29-(F46+F47+F48+F49+F50+F51),0)&lt;=(F29-F46-F47-F49-F50-F51),IF((F46+F47+F48+F49+F50+F51)&lt;=F29,F29-(F46+F47+F48+F49+F50+F51),0),F29-F46-F47-F49-F50-F51)</f>
        <v>308766</v>
      </c>
      <c r="G52" s="29">
        <f t="shared" si="25"/>
        <v>297876</v>
      </c>
      <c r="H52" s="29">
        <f t="shared" si="25"/>
        <v>297876</v>
      </c>
      <c r="I52" s="29">
        <f t="shared" si="25"/>
        <v>268416</v>
      </c>
      <c r="J52" s="29">
        <f t="shared" si="25"/>
        <v>268416</v>
      </c>
      <c r="K52" s="29">
        <f t="shared" si="25"/>
        <v>231416</v>
      </c>
      <c r="L52" s="29">
        <f t="shared" si="25"/>
        <v>119216</v>
      </c>
      <c r="M52" s="29">
        <f t="shared" si="25"/>
        <v>119216</v>
      </c>
      <c r="N52" s="29">
        <f t="shared" si="25"/>
        <v>119200</v>
      </c>
      <c r="O52" s="67"/>
      <c r="P52" s="67"/>
      <c r="Q52" s="67"/>
      <c r="R52" s="67"/>
      <c r="S52" s="67"/>
      <c r="T52" s="67"/>
      <c r="U52" s="67"/>
      <c r="V52" s="67"/>
    </row>
    <row r="53" spans="1:22" ht="12.75" customHeight="1">
      <c r="A53" s="19" t="s">
        <v>34</v>
      </c>
      <c r="B53" s="255" t="s">
        <v>75</v>
      </c>
      <c r="C53" s="256"/>
      <c r="D53" s="27">
        <v>4374005</v>
      </c>
      <c r="E53" s="27">
        <v>2030398</v>
      </c>
      <c r="F53" s="27">
        <f>E53+F21-F29+F54</f>
        <v>1721632</v>
      </c>
      <c r="G53" s="27">
        <f>F53+G21-G29+G54</f>
        <v>1423756</v>
      </c>
      <c r="H53" s="27">
        <f>G53+H21-H29</f>
        <v>1125880</v>
      </c>
      <c r="I53" s="27">
        <f aca="true" t="shared" si="26" ref="I53:N53">H53+I21-I29</f>
        <v>857464</v>
      </c>
      <c r="J53" s="27">
        <f t="shared" si="26"/>
        <v>589048</v>
      </c>
      <c r="K53" s="27">
        <f t="shared" si="26"/>
        <v>357632</v>
      </c>
      <c r="L53" s="27">
        <f t="shared" si="26"/>
        <v>238416</v>
      </c>
      <c r="M53" s="27">
        <f t="shared" si="26"/>
        <v>119200</v>
      </c>
      <c r="N53" s="27">
        <f t="shared" si="26"/>
        <v>0</v>
      </c>
      <c r="O53" s="67"/>
      <c r="P53" s="67"/>
      <c r="Q53" s="67"/>
      <c r="R53" s="67"/>
      <c r="S53" s="67"/>
      <c r="T53" s="67"/>
      <c r="U53" s="67"/>
      <c r="V53" s="67"/>
    </row>
    <row r="54" spans="1:22" ht="27.75" customHeight="1">
      <c r="A54" s="19" t="s">
        <v>128</v>
      </c>
      <c r="B54" s="255" t="s">
        <v>133</v>
      </c>
      <c r="C54" s="256"/>
      <c r="D54" s="201" t="s">
        <v>44</v>
      </c>
      <c r="E54" s="27">
        <f>Umowy!D33</f>
        <v>0</v>
      </c>
      <c r="F54" s="27">
        <f>Umowy!E33</f>
        <v>0</v>
      </c>
      <c r="G54" s="27">
        <f>Umowy!F33</f>
        <v>0</v>
      </c>
      <c r="H54" s="201" t="s">
        <v>44</v>
      </c>
      <c r="I54" s="201" t="s">
        <v>44</v>
      </c>
      <c r="J54" s="201" t="s">
        <v>44</v>
      </c>
      <c r="K54" s="201" t="s">
        <v>44</v>
      </c>
      <c r="L54" s="201" t="s">
        <v>44</v>
      </c>
      <c r="M54" s="201" t="s">
        <v>44</v>
      </c>
      <c r="N54" s="201" t="s">
        <v>44</v>
      </c>
      <c r="O54" s="67"/>
      <c r="P54" s="67"/>
      <c r="Q54" s="67"/>
      <c r="R54" s="67"/>
      <c r="S54" s="67"/>
      <c r="T54" s="67"/>
      <c r="U54" s="67"/>
      <c r="V54" s="67"/>
    </row>
    <row r="55" spans="1:22" ht="27" customHeight="1">
      <c r="A55" s="116" t="s">
        <v>35</v>
      </c>
      <c r="B55" s="268" t="s">
        <v>126</v>
      </c>
      <c r="C55" s="268"/>
      <c r="D55" s="166">
        <f>(D13-D64+D29-D65+D14-D67)/D7</f>
        <v>0.016315243026102554</v>
      </c>
      <c r="E55" s="166">
        <f>(E13-E64+E29-E65+E14-E67)/E7</f>
        <v>0.018300892175661294</v>
      </c>
      <c r="F55" s="166">
        <f>(F13-F64+F29-F65+F14-F67)/F7</f>
        <v>0.03684239240250556</v>
      </c>
      <c r="G55" s="166" t="s">
        <v>44</v>
      </c>
      <c r="H55" s="32" t="s">
        <v>44</v>
      </c>
      <c r="I55" s="32" t="s">
        <v>44</v>
      </c>
      <c r="J55" s="32" t="s">
        <v>44</v>
      </c>
      <c r="K55" s="32" t="s">
        <v>44</v>
      </c>
      <c r="L55" s="32" t="s">
        <v>44</v>
      </c>
      <c r="M55" s="32" t="s">
        <v>44</v>
      </c>
      <c r="N55" s="32" t="s">
        <v>44</v>
      </c>
      <c r="O55" s="67"/>
      <c r="P55" s="67"/>
      <c r="Q55" s="67"/>
      <c r="R55" s="67"/>
      <c r="S55" s="67"/>
      <c r="T55" s="67"/>
      <c r="U55" s="67"/>
      <c r="V55" s="67"/>
    </row>
    <row r="56" spans="1:22" ht="27" customHeight="1">
      <c r="A56" s="116" t="s">
        <v>36</v>
      </c>
      <c r="B56" s="268" t="s">
        <v>127</v>
      </c>
      <c r="C56" s="268"/>
      <c r="D56" s="32">
        <f>(D53-D66)/D7</f>
        <v>0.1657197015759719</v>
      </c>
      <c r="E56" s="32">
        <f>(E53-E66)/E7</f>
        <v>0.149341836843147</v>
      </c>
      <c r="F56" s="32">
        <f>(F53-F66)/F7</f>
        <v>0.17393736108304708</v>
      </c>
      <c r="G56" s="32" t="s">
        <v>44</v>
      </c>
      <c r="H56" s="32" t="s">
        <v>44</v>
      </c>
      <c r="I56" s="32" t="s">
        <v>44</v>
      </c>
      <c r="J56" s="32" t="s">
        <v>44</v>
      </c>
      <c r="K56" s="32" t="s">
        <v>44</v>
      </c>
      <c r="L56" s="32" t="s">
        <v>44</v>
      </c>
      <c r="M56" s="32" t="s">
        <v>44</v>
      </c>
      <c r="N56" s="32" t="s">
        <v>44</v>
      </c>
      <c r="O56" s="67"/>
      <c r="P56" s="67"/>
      <c r="Q56" s="67"/>
      <c r="R56" s="67"/>
      <c r="S56" s="67"/>
      <c r="T56" s="67"/>
      <c r="U56" s="67"/>
      <c r="V56" s="67"/>
    </row>
    <row r="57" spans="1:22" ht="66" customHeight="1">
      <c r="A57" s="23" t="s">
        <v>97</v>
      </c>
      <c r="B57" s="264" t="s">
        <v>108</v>
      </c>
      <c r="C57" s="265"/>
      <c r="D57" s="70" t="s">
        <v>44</v>
      </c>
      <c r="E57" s="203">
        <f>(Startowa!F12+Startowa!E12+Startowa!D12)/3</f>
        <v>0.2100429616322155</v>
      </c>
      <c r="F57" s="203">
        <f>(E61+Startowa!F12+Startowa!E12)/3</f>
        <v>0.15239266030733</v>
      </c>
      <c r="G57" s="203">
        <f>(F61+E61+Startowa!F12)/3</f>
        <v>0.12695505052983078</v>
      </c>
      <c r="H57" s="203">
        <f aca="true" t="shared" si="27" ref="H57:N57">(E61+F61+G61)/3</f>
        <v>0.13000622363450187</v>
      </c>
      <c r="I57" s="203">
        <f t="shared" si="27"/>
        <v>0.1690645522428588</v>
      </c>
      <c r="J57" s="203">
        <f t="shared" si="27"/>
        <v>0.1691961293780059</v>
      </c>
      <c r="K57" s="203">
        <f t="shared" si="27"/>
        <v>0.16817245281377777</v>
      </c>
      <c r="L57" s="203">
        <f t="shared" si="27"/>
        <v>0.16437454204475252</v>
      </c>
      <c r="M57" s="203">
        <f t="shared" si="27"/>
        <v>0.15813943472548211</v>
      </c>
      <c r="N57" s="203">
        <f t="shared" si="27"/>
        <v>0.15223040443691313</v>
      </c>
      <c r="O57" s="67"/>
      <c r="P57" s="67"/>
      <c r="Q57" s="67"/>
      <c r="R57" s="67"/>
      <c r="S57" s="67"/>
      <c r="T57" s="67"/>
      <c r="U57" s="67"/>
      <c r="V57" s="67"/>
    </row>
    <row r="58" spans="1:22" ht="27" customHeight="1">
      <c r="A58" s="116" t="s">
        <v>53</v>
      </c>
      <c r="B58" s="268" t="s">
        <v>136</v>
      </c>
      <c r="C58" s="268"/>
      <c r="D58" s="204" t="s">
        <v>44</v>
      </c>
      <c r="E58" s="72">
        <f>(E29-E65+E13+E14-E67)/E7</f>
        <v>0.01903642204144695</v>
      </c>
      <c r="F58" s="72">
        <f aca="true" t="shared" si="28" ref="F58:N58">(F29-F65+F13+F14-F67)/F7</f>
        <v>0.03684239240250556</v>
      </c>
      <c r="G58" s="72">
        <f t="shared" si="28"/>
        <v>0.03496798719487795</v>
      </c>
      <c r="H58" s="72">
        <f t="shared" si="28"/>
        <v>0.034232392273402676</v>
      </c>
      <c r="I58" s="72">
        <f t="shared" si="28"/>
        <v>0.030709296606000983</v>
      </c>
      <c r="J58" s="72">
        <f t="shared" si="28"/>
        <v>0.02971240054337279</v>
      </c>
      <c r="K58" s="72">
        <f t="shared" si="28"/>
        <v>0.02522215810732833</v>
      </c>
      <c r="L58" s="72">
        <f t="shared" si="28"/>
        <v>0.013708429118773947</v>
      </c>
      <c r="M58" s="72">
        <f t="shared" si="28"/>
        <v>0.012926991360486091</v>
      </c>
      <c r="N58" s="72">
        <f t="shared" si="28"/>
        <v>0.012063611555471912</v>
      </c>
      <c r="O58" s="67"/>
      <c r="P58" s="67"/>
      <c r="Q58" s="67"/>
      <c r="R58" s="67"/>
      <c r="S58" s="67"/>
      <c r="T58" s="67"/>
      <c r="U58" s="67"/>
      <c r="V58" s="67"/>
    </row>
    <row r="59" spans="1:22" ht="51" customHeight="1">
      <c r="A59" s="116" t="s">
        <v>98</v>
      </c>
      <c r="B59" s="271" t="s">
        <v>135</v>
      </c>
      <c r="C59" s="271"/>
      <c r="D59" s="70" t="s">
        <v>44</v>
      </c>
      <c r="E59" s="73">
        <f aca="true" t="shared" si="29" ref="E59:N59">E57-E58</f>
        <v>0.19100653959076855</v>
      </c>
      <c r="F59" s="73">
        <f t="shared" si="29"/>
        <v>0.11555026790482445</v>
      </c>
      <c r="G59" s="73">
        <f t="shared" si="29"/>
        <v>0.09198706333495282</v>
      </c>
      <c r="H59" s="73">
        <f t="shared" si="29"/>
        <v>0.0957738313610992</v>
      </c>
      <c r="I59" s="73">
        <f t="shared" si="29"/>
        <v>0.1383552556368578</v>
      </c>
      <c r="J59" s="73">
        <f t="shared" si="29"/>
        <v>0.13948372883463311</v>
      </c>
      <c r="K59" s="73">
        <f t="shared" si="29"/>
        <v>0.14295029470644943</v>
      </c>
      <c r="L59" s="73">
        <f t="shared" si="29"/>
        <v>0.15066611292597856</v>
      </c>
      <c r="M59" s="73">
        <f t="shared" si="29"/>
        <v>0.14521244336499603</v>
      </c>
      <c r="N59" s="73">
        <f t="shared" si="29"/>
        <v>0.1401667928814412</v>
      </c>
      <c r="O59" s="67"/>
      <c r="P59" s="67"/>
      <c r="Q59" s="67"/>
      <c r="R59" s="67"/>
      <c r="S59" s="67"/>
      <c r="T59" s="67"/>
      <c r="U59" s="67"/>
      <c r="V59" s="67"/>
    </row>
    <row r="60" spans="1:22" ht="51" customHeight="1">
      <c r="A60" s="116" t="s">
        <v>99</v>
      </c>
      <c r="B60" s="255" t="s">
        <v>107</v>
      </c>
      <c r="C60" s="256"/>
      <c r="D60" s="70" t="s">
        <v>44</v>
      </c>
      <c r="E60" s="73" t="str">
        <f>IF(E59&gt;=0,"TAK","NIE")</f>
        <v>TAK</v>
      </c>
      <c r="F60" s="73" t="str">
        <f aca="true" t="shared" si="30" ref="F60:K60">IF(F59&gt;=0,"TAK","NIE")</f>
        <v>TAK</v>
      </c>
      <c r="G60" s="73" t="str">
        <f t="shared" si="30"/>
        <v>TAK</v>
      </c>
      <c r="H60" s="73" t="str">
        <f t="shared" si="30"/>
        <v>TAK</v>
      </c>
      <c r="I60" s="73" t="str">
        <f t="shared" si="30"/>
        <v>TAK</v>
      </c>
      <c r="J60" s="73" t="str">
        <f t="shared" si="30"/>
        <v>TAK</v>
      </c>
      <c r="K60" s="73" t="str">
        <f t="shared" si="30"/>
        <v>TAK</v>
      </c>
      <c r="L60" s="73" t="str">
        <f>IF(L59&gt;=0,"TAK","NIE")</f>
        <v>TAK</v>
      </c>
      <c r="M60" s="73" t="str">
        <f>IF(M59&gt;=0,"TAK","NIE")</f>
        <v>TAK</v>
      </c>
      <c r="N60" s="73" t="str">
        <f>IF(N59&gt;=0,"TAK","NIE")</f>
        <v>TAK</v>
      </c>
      <c r="O60" s="67"/>
      <c r="P60" s="67"/>
      <c r="Q60" s="67"/>
      <c r="R60" s="67"/>
      <c r="S60" s="67"/>
      <c r="T60" s="67"/>
      <c r="U60" s="67"/>
      <c r="V60" s="67"/>
    </row>
    <row r="61" spans="1:22" ht="38.25" customHeight="1">
      <c r="A61" s="116" t="s">
        <v>100</v>
      </c>
      <c r="B61" s="255" t="s">
        <v>70</v>
      </c>
      <c r="C61" s="256"/>
      <c r="D61" s="70" t="s">
        <v>44</v>
      </c>
      <c r="E61" s="71">
        <f aca="true" t="shared" si="31" ref="E61:L61">(E8+E10-E12)/E7</f>
        <v>0.054481874006529006</v>
      </c>
      <c r="F61" s="71">
        <f t="shared" si="31"/>
        <v>0.1671818549201859</v>
      </c>
      <c r="G61" s="71">
        <f t="shared" si="31"/>
        <v>0.1683549419767907</v>
      </c>
      <c r="H61" s="71">
        <f t="shared" si="31"/>
        <v>0.1716568598315998</v>
      </c>
      <c r="I61" s="71">
        <f t="shared" si="31"/>
        <v>0.16757658632562716</v>
      </c>
      <c r="J61" s="71">
        <f t="shared" si="31"/>
        <v>0.16528391228410635</v>
      </c>
      <c r="K61" s="71">
        <f t="shared" si="31"/>
        <v>0.16026312752452396</v>
      </c>
      <c r="L61" s="71">
        <f t="shared" si="31"/>
        <v>0.1488712643678161</v>
      </c>
      <c r="M61" s="71">
        <f>(M8+M10-M12)/M7</f>
        <v>0.14755682141839932</v>
      </c>
      <c r="N61" s="71">
        <f>(N8+N10-N12)/N7</f>
        <v>0.14625011762491766</v>
      </c>
      <c r="O61" s="67"/>
      <c r="P61" s="67"/>
      <c r="Q61" s="67"/>
      <c r="R61" s="67"/>
      <c r="S61" s="67"/>
      <c r="T61" s="67"/>
      <c r="U61" s="67"/>
      <c r="V61" s="67"/>
    </row>
    <row r="62" spans="1:22" ht="27" customHeight="1">
      <c r="A62" s="116" t="s">
        <v>101</v>
      </c>
      <c r="B62" s="272" t="s">
        <v>48</v>
      </c>
      <c r="C62" s="272"/>
      <c r="D62" s="31">
        <f aca="true" t="shared" si="32" ref="D62:L62">D7+D20-D11-D28</f>
        <v>2178184</v>
      </c>
      <c r="E62" s="31">
        <f t="shared" si="32"/>
        <v>-0.35999999986961484</v>
      </c>
      <c r="F62" s="31">
        <f t="shared" si="32"/>
        <v>0</v>
      </c>
      <c r="G62" s="31">
        <f t="shared" si="32"/>
        <v>0</v>
      </c>
      <c r="H62" s="31">
        <f t="shared" si="32"/>
        <v>0</v>
      </c>
      <c r="I62" s="31">
        <f t="shared" si="32"/>
        <v>0</v>
      </c>
      <c r="J62" s="31">
        <f t="shared" si="32"/>
        <v>0</v>
      </c>
      <c r="K62" s="31">
        <f t="shared" si="32"/>
        <v>0</v>
      </c>
      <c r="L62" s="31">
        <f t="shared" si="32"/>
        <v>0</v>
      </c>
      <c r="M62" s="31">
        <f>M7+M20-M11-M28</f>
        <v>0</v>
      </c>
      <c r="N62" s="31">
        <f>N7+N20-N11-N28</f>
        <v>0</v>
      </c>
      <c r="O62" s="67"/>
      <c r="P62" s="67"/>
      <c r="Q62" s="67"/>
      <c r="R62" s="67"/>
      <c r="S62" s="67"/>
      <c r="T62" s="67"/>
      <c r="U62" s="67"/>
      <c r="V62" s="67"/>
    </row>
    <row r="63" spans="1:22" ht="52.5" customHeight="1">
      <c r="A63" s="116" t="s">
        <v>102</v>
      </c>
      <c r="B63" s="273" t="s">
        <v>65</v>
      </c>
      <c r="C63" s="273"/>
      <c r="D63" s="125">
        <f>D8+D26+D27-D12</f>
        <v>1837658</v>
      </c>
      <c r="E63" s="125">
        <f>E8+E25+E26-E12</f>
        <v>1746518</v>
      </c>
      <c r="F63" s="125">
        <f aca="true" t="shared" si="33" ref="F63:N63">F8+F25+F26-F12</f>
        <v>1604766</v>
      </c>
      <c r="G63" s="125">
        <f t="shared" si="33"/>
        <v>1632876</v>
      </c>
      <c r="H63" s="125">
        <f t="shared" si="33"/>
        <v>1682876</v>
      </c>
      <c r="I63" s="125">
        <f t="shared" si="33"/>
        <v>1653416</v>
      </c>
      <c r="J63" s="125">
        <f t="shared" si="33"/>
        <v>1603416</v>
      </c>
      <c r="K63" s="125">
        <f t="shared" si="33"/>
        <v>1566416</v>
      </c>
      <c r="L63" s="125">
        <f t="shared" si="33"/>
        <v>1504216</v>
      </c>
      <c r="M63" s="125">
        <f t="shared" si="33"/>
        <v>1504216</v>
      </c>
      <c r="N63" s="125">
        <f t="shared" si="33"/>
        <v>1504200</v>
      </c>
      <c r="O63" s="67"/>
      <c r="P63" s="67"/>
      <c r="Q63" s="67"/>
      <c r="R63" s="67"/>
      <c r="S63" s="67"/>
      <c r="T63" s="67"/>
      <c r="U63" s="67"/>
      <c r="V63" s="67"/>
    </row>
    <row r="64" spans="1:22" ht="27" customHeight="1">
      <c r="A64" s="116" t="s">
        <v>103</v>
      </c>
      <c r="B64" s="272" t="s">
        <v>61</v>
      </c>
      <c r="C64" s="272"/>
      <c r="D64" s="234">
        <v>5000</v>
      </c>
      <c r="E64" s="129">
        <v>10000</v>
      </c>
      <c r="F64" s="129">
        <f>Pożyczki!F92+Kredyty!F92+Obligacje!F92</f>
        <v>0</v>
      </c>
      <c r="G64" s="129">
        <f>Pożyczki!G92+Kredyty!G92+Obligacje!G92</f>
        <v>0</v>
      </c>
      <c r="H64" s="129" t="s">
        <v>44</v>
      </c>
      <c r="I64" s="129" t="s">
        <v>44</v>
      </c>
      <c r="J64" s="129" t="s">
        <v>44</v>
      </c>
      <c r="K64" s="129" t="s">
        <v>44</v>
      </c>
      <c r="L64" s="129" t="s">
        <v>44</v>
      </c>
      <c r="M64" s="129" t="s">
        <v>44</v>
      </c>
      <c r="N64" s="129" t="s">
        <v>44</v>
      </c>
      <c r="O64" s="67"/>
      <c r="P64" s="67"/>
      <c r="Q64" s="67"/>
      <c r="R64" s="67"/>
      <c r="S64" s="67"/>
      <c r="T64" s="67"/>
      <c r="U64" s="67"/>
      <c r="V64" s="67"/>
    </row>
    <row r="65" spans="1:22" ht="27" customHeight="1">
      <c r="A65" s="116" t="s">
        <v>104</v>
      </c>
      <c r="B65" s="272" t="s">
        <v>62</v>
      </c>
      <c r="C65" s="272"/>
      <c r="D65" s="234">
        <v>842015</v>
      </c>
      <c r="E65" s="129">
        <v>2159515</v>
      </c>
      <c r="F65" s="129">
        <f>Pożyczki!F90+Kredyty!F90+Obligacje!F90</f>
        <v>0</v>
      </c>
      <c r="G65" s="129">
        <f>Pożyczki!G90+Kredyty!G90+Obligacje!G90</f>
        <v>0</v>
      </c>
      <c r="H65" s="129">
        <f>Pożyczki!H90+Kredyty!H90+Obligacje!H90</f>
        <v>0</v>
      </c>
      <c r="I65" s="129">
        <f>Pożyczki!I90+Kredyty!I90+Obligacje!I90</f>
        <v>0</v>
      </c>
      <c r="J65" s="129">
        <f>Pożyczki!J90+Kredyty!J90+Obligacje!J90</f>
        <v>0</v>
      </c>
      <c r="K65" s="129">
        <f>Pożyczki!K90+Kredyty!K90+Obligacje!K90</f>
        <v>0</v>
      </c>
      <c r="L65" s="129">
        <f>Pożyczki!L90+Kredyty!L90+Obligacje!L90</f>
        <v>0</v>
      </c>
      <c r="M65" s="129">
        <f>Pożyczki!M90+Kredyty!M90+Obligacje!M90</f>
        <v>0</v>
      </c>
      <c r="N65" s="129">
        <f>Pożyczki!N90+Kredyty!N90+Obligacje!N90</f>
        <v>0</v>
      </c>
      <c r="O65" s="67"/>
      <c r="P65" s="67"/>
      <c r="Q65" s="67"/>
      <c r="R65" s="67"/>
      <c r="S65" s="67"/>
      <c r="T65" s="67"/>
      <c r="U65" s="67"/>
      <c r="V65" s="67"/>
    </row>
    <row r="66" spans="1:22" ht="27" customHeight="1">
      <c r="A66" s="116" t="s">
        <v>106</v>
      </c>
      <c r="B66" s="264" t="s">
        <v>95</v>
      </c>
      <c r="C66" s="265"/>
      <c r="D66" s="152">
        <v>2159515</v>
      </c>
      <c r="E66" s="152">
        <f>Pożyczki!E94+Kredyty!E94+Obligacje!E94</f>
        <v>0</v>
      </c>
      <c r="F66" s="152">
        <f>Pożyczki!F94+Kredyty!F94+Obligacje!F94</f>
        <v>0</v>
      </c>
      <c r="G66" s="152">
        <f>Pożyczki!G94+Kredyty!G94+Obligacje!G94</f>
        <v>0</v>
      </c>
      <c r="H66" s="152">
        <f>Pożyczki!H94+Kredyty!H94+Obligacje!H94</f>
        <v>0</v>
      </c>
      <c r="I66" s="152">
        <f>Pożyczki!I94+Kredyty!I94+Obligacje!I94</f>
        <v>0</v>
      </c>
      <c r="J66" s="152">
        <f>Pożyczki!J94+Kredyty!J94+Obligacje!J94</f>
        <v>0</v>
      </c>
      <c r="K66" s="152">
        <f>Pożyczki!K94+Kredyty!K94+Obligacje!K94</f>
        <v>0</v>
      </c>
      <c r="L66" s="152">
        <f>Pożyczki!L94+Kredyty!L94+Obligacje!L94</f>
        <v>0</v>
      </c>
      <c r="M66" s="152">
        <f>Pożyczki!M94+Kredyty!M94+Obligacje!M94</f>
        <v>0</v>
      </c>
      <c r="N66" s="152">
        <f>Pożyczki!N94+Kredyty!N94+Obligacje!N94</f>
        <v>0</v>
      </c>
      <c r="O66" s="67"/>
      <c r="P66" s="67"/>
      <c r="Q66" s="67"/>
      <c r="R66" s="67"/>
      <c r="S66" s="67"/>
      <c r="T66" s="67"/>
      <c r="U66" s="67"/>
      <c r="V66" s="67"/>
    </row>
    <row r="67" spans="1:22" ht="27" customHeight="1">
      <c r="A67" s="116" t="s">
        <v>105</v>
      </c>
      <c r="B67" s="264" t="s">
        <v>125</v>
      </c>
      <c r="C67" s="265"/>
      <c r="D67" s="181"/>
      <c r="E67" s="181"/>
      <c r="F67" s="181"/>
      <c r="G67" s="181"/>
      <c r="H67" s="181"/>
      <c r="I67" s="181"/>
      <c r="J67" s="181"/>
      <c r="K67" s="181"/>
      <c r="L67" s="181"/>
      <c r="M67" s="181"/>
      <c r="N67" s="181"/>
      <c r="O67" s="67"/>
      <c r="P67" s="67"/>
      <c r="Q67" s="67"/>
      <c r="R67" s="67"/>
      <c r="S67" s="67"/>
      <c r="T67" s="67"/>
      <c r="U67" s="67"/>
      <c r="V67" s="67"/>
    </row>
    <row r="68" spans="1:22" ht="54" customHeight="1" thickBot="1">
      <c r="A68" s="116" t="s">
        <v>109</v>
      </c>
      <c r="B68" s="269" t="s">
        <v>69</v>
      </c>
      <c r="C68" s="270"/>
      <c r="D68" s="128" t="s">
        <v>44</v>
      </c>
      <c r="E68" s="6" t="s">
        <v>44</v>
      </c>
      <c r="F68" s="6" t="s">
        <v>44</v>
      </c>
      <c r="G68" s="6" t="s">
        <v>44</v>
      </c>
      <c r="H68" s="7"/>
      <c r="I68" s="7"/>
      <c r="J68" s="7"/>
      <c r="K68" s="7"/>
      <c r="L68" s="7"/>
      <c r="M68" s="7"/>
      <c r="N68" s="7"/>
      <c r="O68" s="67"/>
      <c r="P68" s="67"/>
      <c r="Q68" s="67"/>
      <c r="R68" s="67"/>
      <c r="S68" s="67"/>
      <c r="T68" s="67"/>
      <c r="U68" s="67"/>
      <c r="V68" s="67"/>
    </row>
    <row r="71" spans="5:14" ht="12.75">
      <c r="E71" s="212"/>
      <c r="F71" s="212"/>
      <c r="G71" s="212"/>
      <c r="H71" s="212"/>
      <c r="I71" s="212"/>
      <c r="J71" s="212"/>
      <c r="K71" s="212"/>
      <c r="L71" s="212"/>
      <c r="M71" s="212"/>
      <c r="N71" s="212"/>
    </row>
    <row r="72" spans="5:14" ht="12.75">
      <c r="E72" s="212"/>
      <c r="F72" s="212"/>
      <c r="G72" s="212"/>
      <c r="H72" s="212"/>
      <c r="I72" s="212"/>
      <c r="J72" s="212"/>
      <c r="K72" s="212"/>
      <c r="L72" s="212"/>
      <c r="M72" s="212"/>
      <c r="N72" s="212"/>
    </row>
    <row r="73" spans="5:14" ht="12.75">
      <c r="E73" s="212"/>
      <c r="F73" s="212"/>
      <c r="G73" s="212"/>
      <c r="H73" s="212"/>
      <c r="I73" s="212"/>
      <c r="J73" s="212"/>
      <c r="K73" s="212"/>
      <c r="L73" s="212"/>
      <c r="M73" s="212"/>
      <c r="N73" s="212"/>
    </row>
    <row r="74" spans="5:14" ht="12.75">
      <c r="E74" s="212"/>
      <c r="F74" s="212"/>
      <c r="G74" s="212"/>
      <c r="H74" s="212"/>
      <c r="I74" s="212"/>
      <c r="J74" s="212"/>
      <c r="K74" s="212"/>
      <c r="L74" s="212"/>
      <c r="M74" s="212"/>
      <c r="N74" s="212"/>
    </row>
  </sheetData>
  <sheetProtection/>
  <mergeCells count="29">
    <mergeCell ref="A46:A52"/>
    <mergeCell ref="B53:C53"/>
    <mergeCell ref="B61:C61"/>
    <mergeCell ref="B60:C60"/>
    <mergeCell ref="B56:C56"/>
    <mergeCell ref="B58:C58"/>
    <mergeCell ref="B54:C54"/>
    <mergeCell ref="B68:C68"/>
    <mergeCell ref="B66:C66"/>
    <mergeCell ref="B67:C67"/>
    <mergeCell ref="B59:C59"/>
    <mergeCell ref="B64:C64"/>
    <mergeCell ref="B65:C65"/>
    <mergeCell ref="B62:C62"/>
    <mergeCell ref="B63:C63"/>
    <mergeCell ref="B34:C34"/>
    <mergeCell ref="B57:C57"/>
    <mergeCell ref="B42:C42"/>
    <mergeCell ref="B35:C35"/>
    <mergeCell ref="B45:C45"/>
    <mergeCell ref="B55:C55"/>
    <mergeCell ref="B28:C28"/>
    <mergeCell ref="B30:B32"/>
    <mergeCell ref="B6:C6"/>
    <mergeCell ref="B7:C7"/>
    <mergeCell ref="B11:C11"/>
    <mergeCell ref="B13:B17"/>
    <mergeCell ref="B20:C20"/>
    <mergeCell ref="B22:B24"/>
  </mergeCells>
  <conditionalFormatting sqref="E4:N4">
    <cfRule type="cellIs" priority="3" dxfId="9" operator="lessThan" stopIfTrue="1">
      <formula>0</formula>
    </cfRule>
  </conditionalFormatting>
  <conditionalFormatting sqref="E3:N3">
    <cfRule type="cellIs" priority="2" dxfId="8" operator="lessThan" stopIfTrue="1">
      <formula>0</formula>
    </cfRule>
  </conditionalFormatting>
  <dataValidations count="1">
    <dataValidation errorStyle="warning" allowBlank="1" showInputMessage="1" showErrorMessage="1" sqref="D55:G55"/>
  </dataValidations>
  <printOptions horizontalCentered="1"/>
  <pageMargins left="0.15748031496062992" right="0.15748031496062992" top="0.31496062992125984" bottom="0.2362204724409449" header="0.35433070866141736" footer="0.2362204724409449"/>
  <pageSetup errors="blank" horizontalDpi="600" verticalDpi="600" orientation="landscape" paperSize="9" scale="65" r:id="rId3"/>
  <legacyDrawing r:id="rId2"/>
</worksheet>
</file>

<file path=xl/worksheets/sheet3.xml><?xml version="1.0" encoding="utf-8"?>
<worksheet xmlns="http://schemas.openxmlformats.org/spreadsheetml/2006/main" xmlns:r="http://schemas.openxmlformats.org/officeDocument/2006/relationships">
  <dimension ref="A6:M16"/>
  <sheetViews>
    <sheetView showGridLines="0" zoomScalePageLayoutView="0" workbookViewId="0" topLeftCell="C1">
      <selection activeCell="D14" sqref="D14:D15"/>
    </sheetView>
  </sheetViews>
  <sheetFormatPr defaultColWidth="9.00390625" defaultRowHeight="12.75"/>
  <cols>
    <col min="1" max="2" width="4.875" style="0" customWidth="1"/>
    <col min="3" max="3" width="23.125" style="0" customWidth="1"/>
    <col min="4" max="4" width="13.875" style="0" bestFit="1" customWidth="1"/>
    <col min="5" max="5" width="11.125" style="0" bestFit="1" customWidth="1"/>
  </cols>
  <sheetData>
    <row r="5" ht="13.5" thickBot="1"/>
    <row r="6" spans="1:13" ht="13.5" thickBot="1">
      <c r="A6" s="11" t="s">
        <v>0</v>
      </c>
      <c r="B6" s="93"/>
      <c r="C6" s="87" t="s">
        <v>78</v>
      </c>
      <c r="D6" s="171">
        <v>2011</v>
      </c>
      <c r="E6" s="171">
        <v>2012</v>
      </c>
      <c r="F6" s="171">
        <v>2013</v>
      </c>
      <c r="G6" s="171">
        <v>2014</v>
      </c>
      <c r="H6" s="171">
        <v>2015</v>
      </c>
      <c r="I6" s="171">
        <v>2016</v>
      </c>
      <c r="J6" s="171">
        <v>2017</v>
      </c>
      <c r="K6" s="171">
        <v>2018</v>
      </c>
      <c r="L6" s="171">
        <v>2019</v>
      </c>
      <c r="M6" s="172">
        <v>2020</v>
      </c>
    </row>
    <row r="7" spans="1:13" ht="22.5" customHeight="1">
      <c r="A7" s="278" t="s">
        <v>79</v>
      </c>
      <c r="B7" s="102">
        <v>1</v>
      </c>
      <c r="C7" s="182"/>
      <c r="D7" s="25"/>
      <c r="E7" s="235"/>
      <c r="F7" s="235"/>
      <c r="G7" s="235"/>
      <c r="H7" s="235"/>
      <c r="I7" s="235"/>
      <c r="J7" s="235"/>
      <c r="K7" s="235"/>
      <c r="L7" s="235"/>
      <c r="M7" s="235"/>
    </row>
    <row r="8" spans="1:13" ht="22.5" customHeight="1">
      <c r="A8" s="250"/>
      <c r="B8" s="94">
        <v>2</v>
      </c>
      <c r="C8" s="183"/>
      <c r="D8" s="236"/>
      <c r="E8" s="236"/>
      <c r="F8" s="236"/>
      <c r="G8" s="236"/>
      <c r="H8" s="236"/>
      <c r="I8" s="236"/>
      <c r="J8" s="236"/>
      <c r="K8" s="236"/>
      <c r="L8" s="236"/>
      <c r="M8" s="236"/>
    </row>
    <row r="9" spans="1:13" ht="22.5" customHeight="1">
      <c r="A9" s="250"/>
      <c r="B9" s="94">
        <v>3</v>
      </c>
      <c r="C9" s="183"/>
      <c r="D9" s="236"/>
      <c r="E9" s="237"/>
      <c r="F9" s="237"/>
      <c r="G9" s="237"/>
      <c r="H9" s="237"/>
      <c r="I9" s="237"/>
      <c r="J9" s="237"/>
      <c r="K9" s="237"/>
      <c r="L9" s="237"/>
      <c r="M9" s="237"/>
    </row>
    <row r="10" spans="1:13" ht="22.5" customHeight="1">
      <c r="A10" s="250"/>
      <c r="B10" s="94">
        <v>4</v>
      </c>
      <c r="C10" s="183"/>
      <c r="D10" s="236"/>
      <c r="E10" s="237"/>
      <c r="F10" s="237"/>
      <c r="G10" s="237"/>
      <c r="H10" s="237"/>
      <c r="I10" s="237"/>
      <c r="J10" s="237"/>
      <c r="K10" s="237"/>
      <c r="L10" s="237"/>
      <c r="M10" s="237"/>
    </row>
    <row r="11" spans="1:13" ht="22.5" customHeight="1">
      <c r="A11" s="250"/>
      <c r="B11" s="94">
        <v>5</v>
      </c>
      <c r="C11" s="183"/>
      <c r="D11" s="237"/>
      <c r="E11" s="237"/>
      <c r="F11" s="237"/>
      <c r="G11" s="237"/>
      <c r="H11" s="237"/>
      <c r="I11" s="237"/>
      <c r="J11" s="237"/>
      <c r="K11" s="237"/>
      <c r="L11" s="237"/>
      <c r="M11" s="237"/>
    </row>
    <row r="12" spans="1:13" ht="22.5" customHeight="1">
      <c r="A12" s="250"/>
      <c r="B12" s="94">
        <v>6</v>
      </c>
      <c r="C12" s="183"/>
      <c r="D12" s="235"/>
      <c r="E12" s="235"/>
      <c r="F12" s="235"/>
      <c r="G12" s="235"/>
      <c r="H12" s="235"/>
      <c r="I12" s="235"/>
      <c r="J12" s="235"/>
      <c r="K12" s="235"/>
      <c r="L12" s="235"/>
      <c r="M12" s="235"/>
    </row>
    <row r="13" spans="1:13" s="96" customFormat="1" ht="22.5" customHeight="1">
      <c r="A13" s="251"/>
      <c r="B13" s="252" t="s">
        <v>83</v>
      </c>
      <c r="C13" s="253"/>
      <c r="D13" s="238"/>
      <c r="E13" s="238">
        <f aca="true" t="shared" si="0" ref="E13:M13">SUM(E7:E12)</f>
        <v>0</v>
      </c>
      <c r="F13" s="238">
        <f t="shared" si="0"/>
        <v>0</v>
      </c>
      <c r="G13" s="238">
        <f t="shared" si="0"/>
        <v>0</v>
      </c>
      <c r="H13" s="238">
        <f t="shared" si="0"/>
        <v>0</v>
      </c>
      <c r="I13" s="238">
        <f t="shared" si="0"/>
        <v>0</v>
      </c>
      <c r="J13" s="238">
        <f t="shared" si="0"/>
        <v>0</v>
      </c>
      <c r="K13" s="238">
        <f t="shared" si="0"/>
        <v>0</v>
      </c>
      <c r="L13" s="238">
        <f t="shared" si="0"/>
        <v>0</v>
      </c>
      <c r="M13" s="238">
        <f t="shared" si="0"/>
        <v>0</v>
      </c>
    </row>
    <row r="14" spans="1:13" ht="22.5" customHeight="1">
      <c r="A14" s="276" t="s">
        <v>80</v>
      </c>
      <c r="B14" s="94">
        <v>1</v>
      </c>
      <c r="C14" s="206" t="s">
        <v>57</v>
      </c>
      <c r="D14" s="236"/>
      <c r="E14" s="236"/>
      <c r="F14" s="236"/>
      <c r="G14" s="236"/>
      <c r="H14" s="236"/>
      <c r="I14" s="236"/>
      <c r="J14" s="236"/>
      <c r="K14" s="236"/>
      <c r="L14" s="236"/>
      <c r="M14" s="239"/>
    </row>
    <row r="15" spans="1:13" ht="22.5" customHeight="1">
      <c r="A15" s="276"/>
      <c r="B15" s="94">
        <v>2</v>
      </c>
      <c r="C15" s="206" t="s">
        <v>81</v>
      </c>
      <c r="D15" s="236"/>
      <c r="E15" s="237"/>
      <c r="F15" s="237"/>
      <c r="G15" s="237"/>
      <c r="H15" s="237"/>
      <c r="I15" s="237"/>
      <c r="J15" s="237"/>
      <c r="K15" s="237"/>
      <c r="L15" s="237"/>
      <c r="M15" s="240"/>
    </row>
    <row r="16" spans="1:13" s="96" customFormat="1" ht="22.5" customHeight="1" thickBot="1">
      <c r="A16" s="277"/>
      <c r="B16" s="279" t="s">
        <v>82</v>
      </c>
      <c r="C16" s="280"/>
      <c r="D16" s="241"/>
      <c r="E16" s="241">
        <f aca="true" t="shared" si="1" ref="E16:L16">SUM(E14:E15)</f>
        <v>0</v>
      </c>
      <c r="F16" s="241">
        <f t="shared" si="1"/>
        <v>0</v>
      </c>
      <c r="G16" s="241">
        <f t="shared" si="1"/>
        <v>0</v>
      </c>
      <c r="H16" s="241">
        <f t="shared" si="1"/>
        <v>0</v>
      </c>
      <c r="I16" s="241">
        <f t="shared" si="1"/>
        <v>0</v>
      </c>
      <c r="J16" s="241">
        <f t="shared" si="1"/>
        <v>0</v>
      </c>
      <c r="K16" s="241">
        <f t="shared" si="1"/>
        <v>0</v>
      </c>
      <c r="L16" s="241">
        <f t="shared" si="1"/>
        <v>0</v>
      </c>
      <c r="M16" s="242">
        <f>SUM(M14:M15)</f>
        <v>0</v>
      </c>
    </row>
  </sheetData>
  <sheetProtection/>
  <mergeCells count="4">
    <mergeCell ref="A14:A16"/>
    <mergeCell ref="A7:A13"/>
    <mergeCell ref="B13:C13"/>
    <mergeCell ref="B16:C16"/>
  </mergeCells>
  <printOptions/>
  <pageMargins left="0.75" right="0.43" top="1" bottom="1" header="0.5" footer="0.5"/>
  <pageSetup horizontalDpi="600" verticalDpi="600" orientation="landscape" paperSize="9" scale="95" r:id="rId3"/>
  <legacyDrawing r:id="rId2"/>
</worksheet>
</file>

<file path=xl/worksheets/sheet4.xml><?xml version="1.0" encoding="utf-8"?>
<worksheet xmlns="http://schemas.openxmlformats.org/spreadsheetml/2006/main" xmlns:r="http://schemas.openxmlformats.org/officeDocument/2006/relationships">
  <dimension ref="A3:N94"/>
  <sheetViews>
    <sheetView showGridLines="0" zoomScalePageLayoutView="0" workbookViewId="0" topLeftCell="A1">
      <selection activeCell="E12" sqref="E12"/>
    </sheetView>
  </sheetViews>
  <sheetFormatPr defaultColWidth="9.00390625" defaultRowHeight="12.75"/>
  <cols>
    <col min="2" max="2" width="18.25390625" style="0" customWidth="1"/>
    <col min="3" max="3" width="18.875" style="0" customWidth="1"/>
    <col min="4" max="4" width="15.375" style="0" customWidth="1"/>
  </cols>
  <sheetData>
    <row r="3" ht="12.75">
      <c r="D3" s="8"/>
    </row>
    <row r="5" ht="13.5" thickBot="1"/>
    <row r="6" spans="1:14" ht="12.75">
      <c r="A6" s="150" t="s">
        <v>40</v>
      </c>
      <c r="B6" s="294" t="s">
        <v>89</v>
      </c>
      <c r="C6" s="295"/>
      <c r="D6" s="97">
        <v>2010</v>
      </c>
      <c r="E6" s="95">
        <v>2011</v>
      </c>
      <c r="F6" s="95">
        <v>2012</v>
      </c>
      <c r="G6" s="95">
        <v>2013</v>
      </c>
      <c r="H6" s="95">
        <v>2014</v>
      </c>
      <c r="I6" s="95">
        <v>2015</v>
      </c>
      <c r="J6" s="95">
        <v>2016</v>
      </c>
      <c r="K6" s="95">
        <v>2017</v>
      </c>
      <c r="L6" s="95">
        <v>2018</v>
      </c>
      <c r="M6" s="95">
        <v>2019</v>
      </c>
      <c r="N6" s="98">
        <v>2020</v>
      </c>
    </row>
    <row r="7" spans="1:14" ht="12.75">
      <c r="A7" s="292" t="s">
        <v>86</v>
      </c>
      <c r="B7" s="292" t="s">
        <v>90</v>
      </c>
      <c r="C7" s="122" t="s">
        <v>94</v>
      </c>
      <c r="D7" s="196" t="s">
        <v>44</v>
      </c>
      <c r="E7" s="134"/>
      <c r="F7" s="134"/>
      <c r="G7" s="134"/>
      <c r="H7" s="134"/>
      <c r="I7" s="134"/>
      <c r="J7" s="134"/>
      <c r="K7" s="134"/>
      <c r="L7" s="134"/>
      <c r="M7" s="134"/>
      <c r="N7" s="135"/>
    </row>
    <row r="8" spans="1:14" ht="12.75">
      <c r="A8" s="293"/>
      <c r="B8" s="293"/>
      <c r="C8" s="123" t="s">
        <v>84</v>
      </c>
      <c r="D8" s="196" t="s">
        <v>44</v>
      </c>
      <c r="E8" s="134"/>
      <c r="F8" s="134"/>
      <c r="G8" s="134"/>
      <c r="H8" s="134"/>
      <c r="I8" s="134"/>
      <c r="J8" s="134"/>
      <c r="K8" s="134"/>
      <c r="L8" s="134"/>
      <c r="M8" s="134"/>
      <c r="N8" s="135"/>
    </row>
    <row r="9" spans="1:14" ht="12.75">
      <c r="A9" s="293"/>
      <c r="B9" s="293"/>
      <c r="C9" s="100" t="s">
        <v>93</v>
      </c>
      <c r="D9" s="196" t="s">
        <v>44</v>
      </c>
      <c r="E9" s="184"/>
      <c r="F9" s="184"/>
      <c r="G9" s="184"/>
      <c r="H9" s="184"/>
      <c r="I9" s="184"/>
      <c r="J9" s="184"/>
      <c r="K9" s="184"/>
      <c r="L9" s="184"/>
      <c r="M9" s="184"/>
      <c r="N9" s="185"/>
    </row>
    <row r="10" spans="1:14" ht="12.75">
      <c r="A10" s="293"/>
      <c r="B10" s="293"/>
      <c r="C10" s="101" t="s">
        <v>84</v>
      </c>
      <c r="D10" s="196" t="s">
        <v>44</v>
      </c>
      <c r="E10" s="186"/>
      <c r="F10" s="186"/>
      <c r="G10" s="186"/>
      <c r="H10" s="186"/>
      <c r="I10" s="186"/>
      <c r="J10" s="186"/>
      <c r="K10" s="186"/>
      <c r="L10" s="186"/>
      <c r="M10" s="186"/>
      <c r="N10" s="187"/>
    </row>
    <row r="11" spans="1:14" ht="12.75">
      <c r="A11" s="293"/>
      <c r="B11" s="293"/>
      <c r="C11" s="100" t="s">
        <v>85</v>
      </c>
      <c r="D11" s="196" t="s">
        <v>44</v>
      </c>
      <c r="E11" s="184"/>
      <c r="F11" s="184"/>
      <c r="G11" s="184"/>
      <c r="H11" s="184"/>
      <c r="I11" s="184"/>
      <c r="J11" s="184"/>
      <c r="K11" s="184"/>
      <c r="L11" s="184"/>
      <c r="M11" s="184"/>
      <c r="N11" s="185"/>
    </row>
    <row r="12" spans="1:14" ht="12.75">
      <c r="A12" s="293"/>
      <c r="B12" s="293"/>
      <c r="C12" s="101" t="s">
        <v>84</v>
      </c>
      <c r="D12" s="196" t="s">
        <v>44</v>
      </c>
      <c r="E12" s="186"/>
      <c r="F12" s="186"/>
      <c r="G12" s="186"/>
      <c r="H12" s="186"/>
      <c r="I12" s="186"/>
      <c r="J12" s="186"/>
      <c r="K12" s="186"/>
      <c r="L12" s="186"/>
      <c r="M12" s="186"/>
      <c r="N12" s="187"/>
    </row>
    <row r="13" spans="1:14" ht="12.75">
      <c r="A13" s="293"/>
      <c r="B13" s="293"/>
      <c r="C13" s="194" t="s">
        <v>110</v>
      </c>
      <c r="D13" s="199"/>
      <c r="E13" s="138">
        <f>D13+E7-E9</f>
        <v>0</v>
      </c>
      <c r="F13" s="138">
        <f aca="true" t="shared" si="0" ref="F13:N13">E13+F7-F9</f>
        <v>0</v>
      </c>
      <c r="G13" s="138">
        <f t="shared" si="0"/>
        <v>0</v>
      </c>
      <c r="H13" s="138">
        <f t="shared" si="0"/>
        <v>0</v>
      </c>
      <c r="I13" s="138">
        <f t="shared" si="0"/>
        <v>0</v>
      </c>
      <c r="J13" s="138">
        <f t="shared" si="0"/>
        <v>0</v>
      </c>
      <c r="K13" s="138">
        <f t="shared" si="0"/>
        <v>0</v>
      </c>
      <c r="L13" s="138">
        <f t="shared" si="0"/>
        <v>0</v>
      </c>
      <c r="M13" s="138">
        <f t="shared" si="0"/>
        <v>0</v>
      </c>
      <c r="N13" s="139">
        <f t="shared" si="0"/>
        <v>0</v>
      </c>
    </row>
    <row r="14" spans="1:14" ht="12.75">
      <c r="A14" s="296"/>
      <c r="B14" s="296"/>
      <c r="C14" s="101" t="s">
        <v>84</v>
      </c>
      <c r="D14" s="200"/>
      <c r="E14" s="138">
        <f>D14+E8-E10</f>
        <v>0</v>
      </c>
      <c r="F14" s="138">
        <f aca="true" t="shared" si="1" ref="F14:N14">E14+F8-F10</f>
        <v>0</v>
      </c>
      <c r="G14" s="138">
        <f t="shared" si="1"/>
        <v>0</v>
      </c>
      <c r="H14" s="138">
        <f t="shared" si="1"/>
        <v>0</v>
      </c>
      <c r="I14" s="138">
        <f t="shared" si="1"/>
        <v>0</v>
      </c>
      <c r="J14" s="138">
        <f t="shared" si="1"/>
        <v>0</v>
      </c>
      <c r="K14" s="138">
        <f t="shared" si="1"/>
        <v>0</v>
      </c>
      <c r="L14" s="138">
        <f t="shared" si="1"/>
        <v>0</v>
      </c>
      <c r="M14" s="138">
        <f t="shared" si="1"/>
        <v>0</v>
      </c>
      <c r="N14" s="138">
        <f t="shared" si="1"/>
        <v>0</v>
      </c>
    </row>
    <row r="15" spans="1:14" ht="12.75">
      <c r="A15" s="286" t="s">
        <v>87</v>
      </c>
      <c r="B15" s="289"/>
      <c r="C15" s="124" t="s">
        <v>94</v>
      </c>
      <c r="D15" s="196" t="s">
        <v>44</v>
      </c>
      <c r="E15" s="140"/>
      <c r="F15" s="140"/>
      <c r="G15" s="140"/>
      <c r="H15" s="140"/>
      <c r="I15" s="140"/>
      <c r="J15" s="140"/>
      <c r="K15" s="140"/>
      <c r="L15" s="140"/>
      <c r="M15" s="140"/>
      <c r="N15" s="141"/>
    </row>
    <row r="16" spans="1:14" ht="12.75">
      <c r="A16" s="287"/>
      <c r="B16" s="290"/>
      <c r="C16" s="123" t="s">
        <v>84</v>
      </c>
      <c r="D16" s="196" t="s">
        <v>44</v>
      </c>
      <c r="E16" s="140"/>
      <c r="F16" s="140"/>
      <c r="G16" s="140"/>
      <c r="H16" s="140"/>
      <c r="I16" s="140"/>
      <c r="J16" s="140"/>
      <c r="K16" s="140"/>
      <c r="L16" s="140"/>
      <c r="M16" s="140"/>
      <c r="N16" s="141"/>
    </row>
    <row r="17" spans="1:14" ht="12.75">
      <c r="A17" s="287"/>
      <c r="B17" s="290"/>
      <c r="C17" s="100" t="s">
        <v>93</v>
      </c>
      <c r="D17" s="196" t="s">
        <v>44</v>
      </c>
      <c r="E17" s="142"/>
      <c r="F17" s="136"/>
      <c r="G17" s="136"/>
      <c r="H17" s="136"/>
      <c r="I17" s="136"/>
      <c r="J17" s="136"/>
      <c r="K17" s="136"/>
      <c r="L17" s="136"/>
      <c r="M17" s="136"/>
      <c r="N17" s="137"/>
    </row>
    <row r="18" spans="1:14" ht="12.75">
      <c r="A18" s="287"/>
      <c r="B18" s="290"/>
      <c r="C18" s="101" t="s">
        <v>84</v>
      </c>
      <c r="D18" s="196" t="s">
        <v>44</v>
      </c>
      <c r="E18" s="138"/>
      <c r="F18" s="138"/>
      <c r="G18" s="138"/>
      <c r="H18" s="138"/>
      <c r="I18" s="138"/>
      <c r="J18" s="138"/>
      <c r="K18" s="138"/>
      <c r="L18" s="138"/>
      <c r="M18" s="138"/>
      <c r="N18" s="139"/>
    </row>
    <row r="19" spans="1:14" ht="12.75">
      <c r="A19" s="287"/>
      <c r="B19" s="290"/>
      <c r="C19" s="100" t="s">
        <v>85</v>
      </c>
      <c r="D19" s="196" t="s">
        <v>44</v>
      </c>
      <c r="E19" s="136"/>
      <c r="F19" s="136"/>
      <c r="G19" s="136"/>
      <c r="H19" s="136"/>
      <c r="I19" s="136"/>
      <c r="J19" s="136"/>
      <c r="K19" s="136"/>
      <c r="L19" s="136"/>
      <c r="M19" s="136"/>
      <c r="N19" s="137"/>
    </row>
    <row r="20" spans="1:14" ht="12.75">
      <c r="A20" s="287"/>
      <c r="B20" s="290"/>
      <c r="C20" s="101" t="s">
        <v>84</v>
      </c>
      <c r="D20" s="196" t="s">
        <v>44</v>
      </c>
      <c r="E20" s="138"/>
      <c r="F20" s="138"/>
      <c r="G20" s="138"/>
      <c r="H20" s="138"/>
      <c r="I20" s="138"/>
      <c r="J20" s="138"/>
      <c r="K20" s="138"/>
      <c r="L20" s="138"/>
      <c r="M20" s="138"/>
      <c r="N20" s="139"/>
    </row>
    <row r="21" spans="1:14" ht="12.75">
      <c r="A21" s="287"/>
      <c r="B21" s="290"/>
      <c r="C21" s="194" t="s">
        <v>110</v>
      </c>
      <c r="D21" s="199"/>
      <c r="E21" s="138">
        <f>D21+E15-E17</f>
        <v>0</v>
      </c>
      <c r="F21" s="138">
        <f aca="true" t="shared" si="2" ref="F21:N21">E21+F15-F17</f>
        <v>0</v>
      </c>
      <c r="G21" s="138">
        <f t="shared" si="2"/>
        <v>0</v>
      </c>
      <c r="H21" s="138">
        <f t="shared" si="2"/>
        <v>0</v>
      </c>
      <c r="I21" s="138">
        <f t="shared" si="2"/>
        <v>0</v>
      </c>
      <c r="J21" s="138">
        <f t="shared" si="2"/>
        <v>0</v>
      </c>
      <c r="K21" s="138">
        <f t="shared" si="2"/>
        <v>0</v>
      </c>
      <c r="L21" s="138">
        <f t="shared" si="2"/>
        <v>0</v>
      </c>
      <c r="M21" s="138">
        <f t="shared" si="2"/>
        <v>0</v>
      </c>
      <c r="N21" s="139">
        <f t="shared" si="2"/>
        <v>0</v>
      </c>
    </row>
    <row r="22" spans="1:14" ht="12.75">
      <c r="A22" s="288"/>
      <c r="B22" s="291"/>
      <c r="C22" s="101" t="s">
        <v>84</v>
      </c>
      <c r="D22" s="200"/>
      <c r="E22" s="138">
        <f aca="true" t="shared" si="3" ref="E22:N22">D22+E16-E18</f>
        <v>0</v>
      </c>
      <c r="F22" s="138">
        <f t="shared" si="3"/>
        <v>0</v>
      </c>
      <c r="G22" s="138">
        <f t="shared" si="3"/>
        <v>0</v>
      </c>
      <c r="H22" s="138">
        <f t="shared" si="3"/>
        <v>0</v>
      </c>
      <c r="I22" s="138">
        <f t="shared" si="3"/>
        <v>0</v>
      </c>
      <c r="J22" s="138">
        <f t="shared" si="3"/>
        <v>0</v>
      </c>
      <c r="K22" s="138">
        <f t="shared" si="3"/>
        <v>0</v>
      </c>
      <c r="L22" s="138">
        <f t="shared" si="3"/>
        <v>0</v>
      </c>
      <c r="M22" s="138">
        <f t="shared" si="3"/>
        <v>0</v>
      </c>
      <c r="N22" s="138">
        <f t="shared" si="3"/>
        <v>0</v>
      </c>
    </row>
    <row r="23" spans="1:14" ht="12.75">
      <c r="A23" s="286" t="s">
        <v>88</v>
      </c>
      <c r="B23" s="289"/>
      <c r="C23" s="124" t="s">
        <v>94</v>
      </c>
      <c r="D23" s="196" t="s">
        <v>44</v>
      </c>
      <c r="E23" s="140"/>
      <c r="F23" s="140"/>
      <c r="G23" s="140"/>
      <c r="H23" s="140"/>
      <c r="I23" s="140"/>
      <c r="J23" s="140"/>
      <c r="K23" s="140"/>
      <c r="L23" s="140"/>
      <c r="M23" s="140"/>
      <c r="N23" s="141"/>
    </row>
    <row r="24" spans="1:14" ht="12.75">
      <c r="A24" s="287"/>
      <c r="B24" s="290"/>
      <c r="C24" s="123" t="s">
        <v>84</v>
      </c>
      <c r="D24" s="196" t="s">
        <v>44</v>
      </c>
      <c r="E24" s="140"/>
      <c r="F24" s="140"/>
      <c r="G24" s="140"/>
      <c r="H24" s="140"/>
      <c r="I24" s="140"/>
      <c r="J24" s="140"/>
      <c r="K24" s="140"/>
      <c r="L24" s="140"/>
      <c r="M24" s="140"/>
      <c r="N24" s="141"/>
    </row>
    <row r="25" spans="1:14" ht="12.75">
      <c r="A25" s="287"/>
      <c r="B25" s="290"/>
      <c r="C25" s="100" t="s">
        <v>93</v>
      </c>
      <c r="D25" s="196" t="s">
        <v>44</v>
      </c>
      <c r="E25" s="138"/>
      <c r="F25" s="138"/>
      <c r="G25" s="138"/>
      <c r="H25" s="138"/>
      <c r="I25" s="138"/>
      <c r="J25" s="138"/>
      <c r="K25" s="138"/>
      <c r="L25" s="138"/>
      <c r="M25" s="138"/>
      <c r="N25" s="139"/>
    </row>
    <row r="26" spans="1:14" ht="12.75">
      <c r="A26" s="287"/>
      <c r="B26" s="290"/>
      <c r="C26" s="101" t="s">
        <v>84</v>
      </c>
      <c r="D26" s="196" t="s">
        <v>44</v>
      </c>
      <c r="E26" s="138"/>
      <c r="F26" s="138"/>
      <c r="G26" s="138"/>
      <c r="H26" s="138"/>
      <c r="I26" s="138"/>
      <c r="J26" s="138"/>
      <c r="K26" s="138"/>
      <c r="L26" s="138"/>
      <c r="M26" s="138"/>
      <c r="N26" s="139"/>
    </row>
    <row r="27" spans="1:14" ht="12.75">
      <c r="A27" s="287"/>
      <c r="B27" s="290"/>
      <c r="C27" s="100" t="s">
        <v>85</v>
      </c>
      <c r="D27" s="196" t="s">
        <v>44</v>
      </c>
      <c r="E27" s="138"/>
      <c r="F27" s="138"/>
      <c r="G27" s="138"/>
      <c r="H27" s="138"/>
      <c r="I27" s="138"/>
      <c r="J27" s="138"/>
      <c r="K27" s="138"/>
      <c r="L27" s="138"/>
      <c r="M27" s="138"/>
      <c r="N27" s="139"/>
    </row>
    <row r="28" spans="1:14" ht="12.75">
      <c r="A28" s="287"/>
      <c r="B28" s="290"/>
      <c r="C28" s="101" t="s">
        <v>84</v>
      </c>
      <c r="D28" s="196" t="s">
        <v>44</v>
      </c>
      <c r="E28" s="138"/>
      <c r="F28" s="138"/>
      <c r="G28" s="138"/>
      <c r="H28" s="138"/>
      <c r="I28" s="138"/>
      <c r="J28" s="138"/>
      <c r="K28" s="138"/>
      <c r="L28" s="138"/>
      <c r="M28" s="138"/>
      <c r="N28" s="139"/>
    </row>
    <row r="29" spans="1:14" ht="12.75">
      <c r="A29" s="287"/>
      <c r="B29" s="290"/>
      <c r="C29" s="194" t="s">
        <v>110</v>
      </c>
      <c r="D29" s="199"/>
      <c r="E29" s="138">
        <f>D29+E23-E25</f>
        <v>0</v>
      </c>
      <c r="F29" s="138">
        <f aca="true" t="shared" si="4" ref="F29:N29">E29+F23-F25</f>
        <v>0</v>
      </c>
      <c r="G29" s="138">
        <f t="shared" si="4"/>
        <v>0</v>
      </c>
      <c r="H29" s="138">
        <f t="shared" si="4"/>
        <v>0</v>
      </c>
      <c r="I29" s="138">
        <f t="shared" si="4"/>
        <v>0</v>
      </c>
      <c r="J29" s="138">
        <f t="shared" si="4"/>
        <v>0</v>
      </c>
      <c r="K29" s="138">
        <f t="shared" si="4"/>
        <v>0</v>
      </c>
      <c r="L29" s="138">
        <f t="shared" si="4"/>
        <v>0</v>
      </c>
      <c r="M29" s="138">
        <f t="shared" si="4"/>
        <v>0</v>
      </c>
      <c r="N29" s="139">
        <f t="shared" si="4"/>
        <v>0</v>
      </c>
    </row>
    <row r="30" spans="1:14" ht="12.75">
      <c r="A30" s="288"/>
      <c r="B30" s="291"/>
      <c r="C30" s="101" t="s">
        <v>84</v>
      </c>
      <c r="D30" s="200"/>
      <c r="E30" s="138">
        <f aca="true" t="shared" si="5" ref="E30:N30">D30+E24-E26</f>
        <v>0</v>
      </c>
      <c r="F30" s="138">
        <f t="shared" si="5"/>
        <v>0</v>
      </c>
      <c r="G30" s="138">
        <f t="shared" si="5"/>
        <v>0</v>
      </c>
      <c r="H30" s="138">
        <f t="shared" si="5"/>
        <v>0</v>
      </c>
      <c r="I30" s="138">
        <f t="shared" si="5"/>
        <v>0</v>
      </c>
      <c r="J30" s="138">
        <f t="shared" si="5"/>
        <v>0</v>
      </c>
      <c r="K30" s="138">
        <f t="shared" si="5"/>
        <v>0</v>
      </c>
      <c r="L30" s="138">
        <f t="shared" si="5"/>
        <v>0</v>
      </c>
      <c r="M30" s="138">
        <f t="shared" si="5"/>
        <v>0</v>
      </c>
      <c r="N30" s="138">
        <f t="shared" si="5"/>
        <v>0</v>
      </c>
    </row>
    <row r="31" spans="1:14" ht="12.75">
      <c r="A31" s="286" t="s">
        <v>111</v>
      </c>
      <c r="B31" s="289"/>
      <c r="C31" s="124" t="s">
        <v>94</v>
      </c>
      <c r="D31" s="196" t="s">
        <v>44</v>
      </c>
      <c r="E31" s="140"/>
      <c r="F31" s="140"/>
      <c r="G31" s="140"/>
      <c r="H31" s="140"/>
      <c r="I31" s="140"/>
      <c r="J31" s="140"/>
      <c r="K31" s="140"/>
      <c r="L31" s="140"/>
      <c r="M31" s="140"/>
      <c r="N31" s="141"/>
    </row>
    <row r="32" spans="1:14" ht="12.75">
      <c r="A32" s="287"/>
      <c r="B32" s="290"/>
      <c r="C32" s="123" t="s">
        <v>84</v>
      </c>
      <c r="D32" s="196" t="s">
        <v>44</v>
      </c>
      <c r="E32" s="140"/>
      <c r="F32" s="140"/>
      <c r="G32" s="140"/>
      <c r="H32" s="140"/>
      <c r="I32" s="140"/>
      <c r="J32" s="140"/>
      <c r="K32" s="140"/>
      <c r="L32" s="140"/>
      <c r="M32" s="140"/>
      <c r="N32" s="141"/>
    </row>
    <row r="33" spans="1:14" ht="12.75">
      <c r="A33" s="287"/>
      <c r="B33" s="290"/>
      <c r="C33" s="100" t="s">
        <v>93</v>
      </c>
      <c r="D33" s="196" t="s">
        <v>44</v>
      </c>
      <c r="E33" s="138"/>
      <c r="F33" s="138"/>
      <c r="G33" s="138"/>
      <c r="H33" s="138"/>
      <c r="I33" s="138"/>
      <c r="J33" s="138"/>
      <c r="K33" s="138"/>
      <c r="L33" s="138"/>
      <c r="M33" s="138"/>
      <c r="N33" s="139"/>
    </row>
    <row r="34" spans="1:14" ht="12.75">
      <c r="A34" s="287"/>
      <c r="B34" s="290"/>
      <c r="C34" s="101" t="s">
        <v>84</v>
      </c>
      <c r="D34" s="196" t="s">
        <v>44</v>
      </c>
      <c r="E34" s="138"/>
      <c r="F34" s="138"/>
      <c r="G34" s="138"/>
      <c r="H34" s="138"/>
      <c r="I34" s="138"/>
      <c r="J34" s="138"/>
      <c r="K34" s="138"/>
      <c r="L34" s="138"/>
      <c r="M34" s="138"/>
      <c r="N34" s="139"/>
    </row>
    <row r="35" spans="1:14" ht="12.75">
      <c r="A35" s="287"/>
      <c r="B35" s="290"/>
      <c r="C35" s="100" t="s">
        <v>85</v>
      </c>
      <c r="D35" s="196" t="s">
        <v>44</v>
      </c>
      <c r="E35" s="138"/>
      <c r="F35" s="138"/>
      <c r="G35" s="138"/>
      <c r="H35" s="138"/>
      <c r="I35" s="138"/>
      <c r="J35" s="138"/>
      <c r="K35" s="138"/>
      <c r="L35" s="138"/>
      <c r="M35" s="138"/>
      <c r="N35" s="139"/>
    </row>
    <row r="36" spans="1:14" ht="12.75">
      <c r="A36" s="287"/>
      <c r="B36" s="290"/>
      <c r="C36" s="101" t="s">
        <v>84</v>
      </c>
      <c r="D36" s="196" t="s">
        <v>44</v>
      </c>
      <c r="E36" s="138"/>
      <c r="F36" s="138"/>
      <c r="G36" s="138"/>
      <c r="H36" s="138"/>
      <c r="I36" s="138"/>
      <c r="J36" s="138"/>
      <c r="K36" s="138"/>
      <c r="L36" s="138"/>
      <c r="M36" s="138"/>
      <c r="N36" s="139"/>
    </row>
    <row r="37" spans="1:14" ht="12.75">
      <c r="A37" s="287"/>
      <c r="B37" s="290"/>
      <c r="C37" s="194" t="s">
        <v>110</v>
      </c>
      <c r="D37" s="199"/>
      <c r="E37" s="138">
        <f>D37+E31-E33</f>
        <v>0</v>
      </c>
      <c r="F37" s="138">
        <f aca="true" t="shared" si="6" ref="F37:N37">E37+F31-F33</f>
        <v>0</v>
      </c>
      <c r="G37" s="138">
        <f t="shared" si="6"/>
        <v>0</v>
      </c>
      <c r="H37" s="138">
        <f t="shared" si="6"/>
        <v>0</v>
      </c>
      <c r="I37" s="138">
        <f t="shared" si="6"/>
        <v>0</v>
      </c>
      <c r="J37" s="138">
        <f t="shared" si="6"/>
        <v>0</v>
      </c>
      <c r="K37" s="138">
        <f t="shared" si="6"/>
        <v>0</v>
      </c>
      <c r="L37" s="138">
        <f t="shared" si="6"/>
        <v>0</v>
      </c>
      <c r="M37" s="138">
        <f t="shared" si="6"/>
        <v>0</v>
      </c>
      <c r="N37" s="139">
        <f t="shared" si="6"/>
        <v>0</v>
      </c>
    </row>
    <row r="38" spans="1:14" ht="12.75">
      <c r="A38" s="288"/>
      <c r="B38" s="291"/>
      <c r="C38" s="101" t="s">
        <v>84</v>
      </c>
      <c r="D38" s="200"/>
      <c r="E38" s="138">
        <f aca="true" t="shared" si="7" ref="E38:N38">D38+E32-E34</f>
        <v>0</v>
      </c>
      <c r="F38" s="138">
        <f t="shared" si="7"/>
        <v>0</v>
      </c>
      <c r="G38" s="138">
        <f t="shared" si="7"/>
        <v>0</v>
      </c>
      <c r="H38" s="138">
        <f t="shared" si="7"/>
        <v>0</v>
      </c>
      <c r="I38" s="138">
        <f t="shared" si="7"/>
        <v>0</v>
      </c>
      <c r="J38" s="138">
        <f t="shared" si="7"/>
        <v>0</v>
      </c>
      <c r="K38" s="138">
        <f t="shared" si="7"/>
        <v>0</v>
      </c>
      <c r="L38" s="138">
        <f t="shared" si="7"/>
        <v>0</v>
      </c>
      <c r="M38" s="138">
        <f t="shared" si="7"/>
        <v>0</v>
      </c>
      <c r="N38" s="138">
        <f t="shared" si="7"/>
        <v>0</v>
      </c>
    </row>
    <row r="39" spans="1:14" ht="12.75">
      <c r="A39" s="286" t="s">
        <v>112</v>
      </c>
      <c r="B39" s="289"/>
      <c r="C39" s="124" t="s">
        <v>94</v>
      </c>
      <c r="D39" s="196" t="s">
        <v>44</v>
      </c>
      <c r="E39" s="140"/>
      <c r="F39" s="140"/>
      <c r="G39" s="140"/>
      <c r="H39" s="140"/>
      <c r="I39" s="140"/>
      <c r="J39" s="140"/>
      <c r="K39" s="140"/>
      <c r="L39" s="140"/>
      <c r="M39" s="140"/>
      <c r="N39" s="141"/>
    </row>
    <row r="40" spans="1:14" ht="12.75">
      <c r="A40" s="287"/>
      <c r="B40" s="290"/>
      <c r="C40" s="123" t="s">
        <v>84</v>
      </c>
      <c r="D40" s="196" t="s">
        <v>44</v>
      </c>
      <c r="E40" s="140"/>
      <c r="F40" s="140"/>
      <c r="G40" s="140"/>
      <c r="H40" s="140"/>
      <c r="I40" s="140"/>
      <c r="J40" s="140"/>
      <c r="K40" s="140"/>
      <c r="L40" s="140"/>
      <c r="M40" s="140"/>
      <c r="N40" s="141"/>
    </row>
    <row r="41" spans="1:14" ht="12.75">
      <c r="A41" s="287"/>
      <c r="B41" s="290"/>
      <c r="C41" s="100" t="s">
        <v>93</v>
      </c>
      <c r="D41" s="196" t="s">
        <v>44</v>
      </c>
      <c r="E41" s="138"/>
      <c r="F41" s="138"/>
      <c r="G41" s="138"/>
      <c r="H41" s="138"/>
      <c r="I41" s="138"/>
      <c r="J41" s="138"/>
      <c r="K41" s="138"/>
      <c r="L41" s="138"/>
      <c r="M41" s="138"/>
      <c r="N41" s="139"/>
    </row>
    <row r="42" spans="1:14" ht="12.75">
      <c r="A42" s="287"/>
      <c r="B42" s="290"/>
      <c r="C42" s="101" t="s">
        <v>84</v>
      </c>
      <c r="D42" s="196" t="s">
        <v>44</v>
      </c>
      <c r="E42" s="138"/>
      <c r="F42" s="138"/>
      <c r="G42" s="138"/>
      <c r="H42" s="138"/>
      <c r="I42" s="138"/>
      <c r="J42" s="138"/>
      <c r="K42" s="138"/>
      <c r="L42" s="138"/>
      <c r="M42" s="138"/>
      <c r="N42" s="139"/>
    </row>
    <row r="43" spans="1:14" ht="12.75">
      <c r="A43" s="287"/>
      <c r="B43" s="290"/>
      <c r="C43" s="100" t="s">
        <v>85</v>
      </c>
      <c r="D43" s="196" t="s">
        <v>44</v>
      </c>
      <c r="E43" s="138"/>
      <c r="F43" s="138"/>
      <c r="G43" s="138"/>
      <c r="H43" s="138"/>
      <c r="I43" s="138"/>
      <c r="J43" s="138"/>
      <c r="K43" s="138"/>
      <c r="L43" s="138"/>
      <c r="M43" s="138"/>
      <c r="N43" s="139"/>
    </row>
    <row r="44" spans="1:14" ht="12.75">
      <c r="A44" s="287"/>
      <c r="B44" s="290"/>
      <c r="C44" s="101" t="s">
        <v>84</v>
      </c>
      <c r="D44" s="196" t="s">
        <v>44</v>
      </c>
      <c r="E44" s="138"/>
      <c r="F44" s="138"/>
      <c r="G44" s="138"/>
      <c r="H44" s="138"/>
      <c r="I44" s="138"/>
      <c r="J44" s="138"/>
      <c r="K44" s="138"/>
      <c r="L44" s="138"/>
      <c r="M44" s="138"/>
      <c r="N44" s="139"/>
    </row>
    <row r="45" spans="1:14" ht="12.75">
      <c r="A45" s="287"/>
      <c r="B45" s="290"/>
      <c r="C45" s="194" t="s">
        <v>110</v>
      </c>
      <c r="D45" s="199"/>
      <c r="E45" s="138">
        <f>D45+E39-E41</f>
        <v>0</v>
      </c>
      <c r="F45" s="138">
        <f aca="true" t="shared" si="8" ref="F45:N45">E45+F39-F41</f>
        <v>0</v>
      </c>
      <c r="G45" s="138">
        <f t="shared" si="8"/>
        <v>0</v>
      </c>
      <c r="H45" s="138">
        <f t="shared" si="8"/>
        <v>0</v>
      </c>
      <c r="I45" s="138">
        <f t="shared" si="8"/>
        <v>0</v>
      </c>
      <c r="J45" s="138">
        <f t="shared" si="8"/>
        <v>0</v>
      </c>
      <c r="K45" s="138">
        <f t="shared" si="8"/>
        <v>0</v>
      </c>
      <c r="L45" s="138">
        <f t="shared" si="8"/>
        <v>0</v>
      </c>
      <c r="M45" s="138">
        <f t="shared" si="8"/>
        <v>0</v>
      </c>
      <c r="N45" s="139">
        <f t="shared" si="8"/>
        <v>0</v>
      </c>
    </row>
    <row r="46" spans="1:14" ht="12.75">
      <c r="A46" s="288"/>
      <c r="B46" s="291"/>
      <c r="C46" s="101" t="s">
        <v>84</v>
      </c>
      <c r="D46" s="200"/>
      <c r="E46" s="138">
        <f aca="true" t="shared" si="9" ref="E46:N46">D46+E40-E42</f>
        <v>0</v>
      </c>
      <c r="F46" s="138">
        <f t="shared" si="9"/>
        <v>0</v>
      </c>
      <c r="G46" s="138">
        <f t="shared" si="9"/>
        <v>0</v>
      </c>
      <c r="H46" s="138">
        <f t="shared" si="9"/>
        <v>0</v>
      </c>
      <c r="I46" s="138">
        <f t="shared" si="9"/>
        <v>0</v>
      </c>
      <c r="J46" s="138">
        <f t="shared" si="9"/>
        <v>0</v>
      </c>
      <c r="K46" s="138">
        <f t="shared" si="9"/>
        <v>0</v>
      </c>
      <c r="L46" s="138">
        <f t="shared" si="9"/>
        <v>0</v>
      </c>
      <c r="M46" s="138">
        <f t="shared" si="9"/>
        <v>0</v>
      </c>
      <c r="N46" s="138">
        <f t="shared" si="9"/>
        <v>0</v>
      </c>
    </row>
    <row r="47" spans="1:14" ht="12.75">
      <c r="A47" s="286" t="s">
        <v>113</v>
      </c>
      <c r="B47" s="289"/>
      <c r="C47" s="124" t="s">
        <v>94</v>
      </c>
      <c r="D47" s="196" t="s">
        <v>44</v>
      </c>
      <c r="E47" s="140"/>
      <c r="F47" s="140"/>
      <c r="G47" s="140"/>
      <c r="H47" s="140"/>
      <c r="I47" s="140"/>
      <c r="J47" s="140"/>
      <c r="K47" s="140"/>
      <c r="L47" s="140"/>
      <c r="M47" s="140"/>
      <c r="N47" s="141"/>
    </row>
    <row r="48" spans="1:14" ht="12.75">
      <c r="A48" s="287"/>
      <c r="B48" s="290"/>
      <c r="C48" s="123" t="s">
        <v>84</v>
      </c>
      <c r="D48" s="196" t="s">
        <v>44</v>
      </c>
      <c r="E48" s="140"/>
      <c r="F48" s="140"/>
      <c r="G48" s="140"/>
      <c r="H48" s="140"/>
      <c r="I48" s="140"/>
      <c r="J48" s="140"/>
      <c r="K48" s="140"/>
      <c r="L48" s="140"/>
      <c r="M48" s="140"/>
      <c r="N48" s="141"/>
    </row>
    <row r="49" spans="1:14" ht="12.75">
      <c r="A49" s="287"/>
      <c r="B49" s="290"/>
      <c r="C49" s="100" t="s">
        <v>93</v>
      </c>
      <c r="D49" s="196" t="s">
        <v>44</v>
      </c>
      <c r="E49" s="138"/>
      <c r="F49" s="138"/>
      <c r="G49" s="138"/>
      <c r="H49" s="138"/>
      <c r="I49" s="138"/>
      <c r="J49" s="138"/>
      <c r="K49" s="138"/>
      <c r="L49" s="138"/>
      <c r="M49" s="138"/>
      <c r="N49" s="139"/>
    </row>
    <row r="50" spans="1:14" ht="12.75">
      <c r="A50" s="287"/>
      <c r="B50" s="290"/>
      <c r="C50" s="101" t="s">
        <v>84</v>
      </c>
      <c r="D50" s="196" t="s">
        <v>44</v>
      </c>
      <c r="E50" s="138"/>
      <c r="F50" s="138"/>
      <c r="G50" s="138"/>
      <c r="H50" s="138"/>
      <c r="I50" s="138"/>
      <c r="J50" s="138"/>
      <c r="K50" s="138"/>
      <c r="L50" s="138"/>
      <c r="M50" s="138"/>
      <c r="N50" s="139"/>
    </row>
    <row r="51" spans="1:14" ht="12.75">
      <c r="A51" s="287"/>
      <c r="B51" s="290"/>
      <c r="C51" s="100" t="s">
        <v>85</v>
      </c>
      <c r="D51" s="196" t="s">
        <v>44</v>
      </c>
      <c r="E51" s="138"/>
      <c r="F51" s="138"/>
      <c r="G51" s="138"/>
      <c r="H51" s="138"/>
      <c r="I51" s="138"/>
      <c r="J51" s="138"/>
      <c r="K51" s="138"/>
      <c r="L51" s="138"/>
      <c r="M51" s="138"/>
      <c r="N51" s="139"/>
    </row>
    <row r="52" spans="1:14" ht="12.75">
      <c r="A52" s="287"/>
      <c r="B52" s="290"/>
      <c r="C52" s="101" t="s">
        <v>84</v>
      </c>
      <c r="D52" s="196" t="s">
        <v>44</v>
      </c>
      <c r="E52" s="138"/>
      <c r="F52" s="138"/>
      <c r="G52" s="138"/>
      <c r="H52" s="138"/>
      <c r="I52" s="138"/>
      <c r="J52" s="138"/>
      <c r="K52" s="138"/>
      <c r="L52" s="138"/>
      <c r="M52" s="138"/>
      <c r="N52" s="139"/>
    </row>
    <row r="53" spans="1:14" ht="12.75">
      <c r="A53" s="287"/>
      <c r="B53" s="290"/>
      <c r="C53" s="194" t="s">
        <v>110</v>
      </c>
      <c r="D53" s="199"/>
      <c r="E53" s="138">
        <f>D53+E47-E49</f>
        <v>0</v>
      </c>
      <c r="F53" s="138">
        <f aca="true" t="shared" si="10" ref="F53:N53">E53+F47-F49</f>
        <v>0</v>
      </c>
      <c r="G53" s="138">
        <f t="shared" si="10"/>
        <v>0</v>
      </c>
      <c r="H53" s="138">
        <f t="shared" si="10"/>
        <v>0</v>
      </c>
      <c r="I53" s="138">
        <f t="shared" si="10"/>
        <v>0</v>
      </c>
      <c r="J53" s="138">
        <f t="shared" si="10"/>
        <v>0</v>
      </c>
      <c r="K53" s="138">
        <f t="shared" si="10"/>
        <v>0</v>
      </c>
      <c r="L53" s="138">
        <f t="shared" si="10"/>
        <v>0</v>
      </c>
      <c r="M53" s="138">
        <f t="shared" si="10"/>
        <v>0</v>
      </c>
      <c r="N53" s="139">
        <f t="shared" si="10"/>
        <v>0</v>
      </c>
    </row>
    <row r="54" spans="1:14" ht="12.75">
      <c r="A54" s="288"/>
      <c r="B54" s="291"/>
      <c r="C54" s="101" t="s">
        <v>84</v>
      </c>
      <c r="D54" s="200"/>
      <c r="E54" s="138">
        <f aca="true" t="shared" si="11" ref="E54:N54">D54+E48-E50</f>
        <v>0</v>
      </c>
      <c r="F54" s="138">
        <f t="shared" si="11"/>
        <v>0</v>
      </c>
      <c r="G54" s="138">
        <f t="shared" si="11"/>
        <v>0</v>
      </c>
      <c r="H54" s="138">
        <f t="shared" si="11"/>
        <v>0</v>
      </c>
      <c r="I54" s="138">
        <f t="shared" si="11"/>
        <v>0</v>
      </c>
      <c r="J54" s="138">
        <f t="shared" si="11"/>
        <v>0</v>
      </c>
      <c r="K54" s="138">
        <f t="shared" si="11"/>
        <v>0</v>
      </c>
      <c r="L54" s="138">
        <f t="shared" si="11"/>
        <v>0</v>
      </c>
      <c r="M54" s="138">
        <f t="shared" si="11"/>
        <v>0</v>
      </c>
      <c r="N54" s="138">
        <f t="shared" si="11"/>
        <v>0</v>
      </c>
    </row>
    <row r="55" spans="1:14" ht="12.75">
      <c r="A55" s="286" t="s">
        <v>114</v>
      </c>
      <c r="B55" s="289"/>
      <c r="C55" s="124" t="s">
        <v>94</v>
      </c>
      <c r="D55" s="196" t="s">
        <v>44</v>
      </c>
      <c r="E55" s="140"/>
      <c r="F55" s="140"/>
      <c r="G55" s="140"/>
      <c r="H55" s="140"/>
      <c r="I55" s="140"/>
      <c r="J55" s="140"/>
      <c r="K55" s="140"/>
      <c r="L55" s="140"/>
      <c r="M55" s="140"/>
      <c r="N55" s="141"/>
    </row>
    <row r="56" spans="1:14" ht="12.75">
      <c r="A56" s="287"/>
      <c r="B56" s="290"/>
      <c r="C56" s="123" t="s">
        <v>84</v>
      </c>
      <c r="D56" s="196" t="s">
        <v>44</v>
      </c>
      <c r="E56" s="140"/>
      <c r="F56" s="140"/>
      <c r="G56" s="140"/>
      <c r="H56" s="140"/>
      <c r="I56" s="140"/>
      <c r="J56" s="140"/>
      <c r="K56" s="140"/>
      <c r="L56" s="140"/>
      <c r="M56" s="140"/>
      <c r="N56" s="141"/>
    </row>
    <row r="57" spans="1:14" ht="12.75">
      <c r="A57" s="287"/>
      <c r="B57" s="290"/>
      <c r="C57" s="100" t="s">
        <v>93</v>
      </c>
      <c r="D57" s="196" t="s">
        <v>44</v>
      </c>
      <c r="E57" s="138"/>
      <c r="F57" s="138"/>
      <c r="G57" s="138"/>
      <c r="H57" s="138"/>
      <c r="I57" s="138"/>
      <c r="J57" s="138"/>
      <c r="K57" s="138"/>
      <c r="L57" s="138"/>
      <c r="M57" s="138"/>
      <c r="N57" s="139"/>
    </row>
    <row r="58" spans="1:14" ht="12.75">
      <c r="A58" s="287"/>
      <c r="B58" s="290"/>
      <c r="C58" s="101" t="s">
        <v>84</v>
      </c>
      <c r="D58" s="196" t="s">
        <v>44</v>
      </c>
      <c r="E58" s="138"/>
      <c r="F58" s="138"/>
      <c r="G58" s="138"/>
      <c r="H58" s="138"/>
      <c r="I58" s="138"/>
      <c r="J58" s="138"/>
      <c r="K58" s="138"/>
      <c r="L58" s="138"/>
      <c r="M58" s="138"/>
      <c r="N58" s="139"/>
    </row>
    <row r="59" spans="1:14" ht="12.75">
      <c r="A59" s="287"/>
      <c r="B59" s="290"/>
      <c r="C59" s="100" t="s">
        <v>85</v>
      </c>
      <c r="D59" s="196" t="s">
        <v>44</v>
      </c>
      <c r="E59" s="138"/>
      <c r="F59" s="138"/>
      <c r="G59" s="138"/>
      <c r="H59" s="138"/>
      <c r="I59" s="138"/>
      <c r="J59" s="138"/>
      <c r="K59" s="138"/>
      <c r="L59" s="138"/>
      <c r="M59" s="138"/>
      <c r="N59" s="139"/>
    </row>
    <row r="60" spans="1:14" ht="12.75">
      <c r="A60" s="287"/>
      <c r="B60" s="290"/>
      <c r="C60" s="101" t="s">
        <v>84</v>
      </c>
      <c r="D60" s="196" t="s">
        <v>44</v>
      </c>
      <c r="E60" s="138"/>
      <c r="F60" s="138"/>
      <c r="G60" s="138"/>
      <c r="H60" s="138"/>
      <c r="I60" s="138"/>
      <c r="J60" s="138"/>
      <c r="K60" s="138"/>
      <c r="L60" s="138"/>
      <c r="M60" s="138"/>
      <c r="N60" s="139"/>
    </row>
    <row r="61" spans="1:14" ht="12.75">
      <c r="A61" s="287"/>
      <c r="B61" s="290"/>
      <c r="C61" s="194" t="s">
        <v>110</v>
      </c>
      <c r="D61" s="199"/>
      <c r="E61" s="138">
        <f>D61+E55-E57</f>
        <v>0</v>
      </c>
      <c r="F61" s="138">
        <f aca="true" t="shared" si="12" ref="F61:N61">E61+F55-F57</f>
        <v>0</v>
      </c>
      <c r="G61" s="138">
        <f t="shared" si="12"/>
        <v>0</v>
      </c>
      <c r="H61" s="138">
        <f t="shared" si="12"/>
        <v>0</v>
      </c>
      <c r="I61" s="138">
        <f t="shared" si="12"/>
        <v>0</v>
      </c>
      <c r="J61" s="138">
        <f t="shared" si="12"/>
        <v>0</v>
      </c>
      <c r="K61" s="138">
        <f t="shared" si="12"/>
        <v>0</v>
      </c>
      <c r="L61" s="138">
        <f t="shared" si="12"/>
        <v>0</v>
      </c>
      <c r="M61" s="138">
        <f t="shared" si="12"/>
        <v>0</v>
      </c>
      <c r="N61" s="139">
        <f t="shared" si="12"/>
        <v>0</v>
      </c>
    </row>
    <row r="62" spans="1:14" ht="12.75">
      <c r="A62" s="288"/>
      <c r="B62" s="291"/>
      <c r="C62" s="101" t="s">
        <v>84</v>
      </c>
      <c r="D62" s="200"/>
      <c r="E62" s="138">
        <f aca="true" t="shared" si="13" ref="E62:N62">D62+E56-E58</f>
        <v>0</v>
      </c>
      <c r="F62" s="138">
        <f t="shared" si="13"/>
        <v>0</v>
      </c>
      <c r="G62" s="138">
        <f t="shared" si="13"/>
        <v>0</v>
      </c>
      <c r="H62" s="138">
        <f t="shared" si="13"/>
        <v>0</v>
      </c>
      <c r="I62" s="138">
        <f t="shared" si="13"/>
        <v>0</v>
      </c>
      <c r="J62" s="138">
        <f t="shared" si="13"/>
        <v>0</v>
      </c>
      <c r="K62" s="138">
        <f t="shared" si="13"/>
        <v>0</v>
      </c>
      <c r="L62" s="138">
        <f t="shared" si="13"/>
        <v>0</v>
      </c>
      <c r="M62" s="138">
        <f t="shared" si="13"/>
        <v>0</v>
      </c>
      <c r="N62" s="138">
        <f t="shared" si="13"/>
        <v>0</v>
      </c>
    </row>
    <row r="63" spans="1:14" ht="12.75">
      <c r="A63" s="286" t="s">
        <v>115</v>
      </c>
      <c r="B63" s="289"/>
      <c r="C63" s="124" t="s">
        <v>94</v>
      </c>
      <c r="D63" s="196" t="s">
        <v>44</v>
      </c>
      <c r="E63" s="140"/>
      <c r="F63" s="140"/>
      <c r="G63" s="140"/>
      <c r="H63" s="140"/>
      <c r="I63" s="140"/>
      <c r="J63" s="140"/>
      <c r="K63" s="140"/>
      <c r="L63" s="140"/>
      <c r="M63" s="140"/>
      <c r="N63" s="141"/>
    </row>
    <row r="64" spans="1:14" ht="12.75">
      <c r="A64" s="287"/>
      <c r="B64" s="290"/>
      <c r="C64" s="123" t="s">
        <v>84</v>
      </c>
      <c r="D64" s="196" t="s">
        <v>44</v>
      </c>
      <c r="E64" s="140"/>
      <c r="F64" s="140"/>
      <c r="G64" s="140"/>
      <c r="H64" s="140"/>
      <c r="I64" s="140"/>
      <c r="J64" s="140"/>
      <c r="K64" s="140"/>
      <c r="L64" s="140"/>
      <c r="M64" s="140"/>
      <c r="N64" s="141"/>
    </row>
    <row r="65" spans="1:14" ht="12.75">
      <c r="A65" s="287"/>
      <c r="B65" s="290"/>
      <c r="C65" s="100" t="s">
        <v>93</v>
      </c>
      <c r="D65" s="196" t="s">
        <v>44</v>
      </c>
      <c r="E65" s="138"/>
      <c r="F65" s="138"/>
      <c r="G65" s="138"/>
      <c r="H65" s="138"/>
      <c r="I65" s="138"/>
      <c r="J65" s="138"/>
      <c r="K65" s="138"/>
      <c r="L65" s="138"/>
      <c r="M65" s="138"/>
      <c r="N65" s="139"/>
    </row>
    <row r="66" spans="1:14" ht="12.75">
      <c r="A66" s="287"/>
      <c r="B66" s="290"/>
      <c r="C66" s="101" t="s">
        <v>84</v>
      </c>
      <c r="D66" s="196" t="s">
        <v>44</v>
      </c>
      <c r="E66" s="138"/>
      <c r="F66" s="138"/>
      <c r="G66" s="138"/>
      <c r="H66" s="138"/>
      <c r="I66" s="138"/>
      <c r="J66" s="138"/>
      <c r="K66" s="138"/>
      <c r="L66" s="138"/>
      <c r="M66" s="138"/>
      <c r="N66" s="139"/>
    </row>
    <row r="67" spans="1:14" ht="12.75">
      <c r="A67" s="287"/>
      <c r="B67" s="290"/>
      <c r="C67" s="100" t="s">
        <v>85</v>
      </c>
      <c r="D67" s="196" t="s">
        <v>44</v>
      </c>
      <c r="E67" s="138"/>
      <c r="F67" s="138"/>
      <c r="G67" s="138"/>
      <c r="H67" s="138"/>
      <c r="I67" s="138"/>
      <c r="J67" s="138"/>
      <c r="K67" s="138"/>
      <c r="L67" s="138"/>
      <c r="M67" s="138"/>
      <c r="N67" s="139"/>
    </row>
    <row r="68" spans="1:14" ht="12.75">
      <c r="A68" s="287"/>
      <c r="B68" s="290"/>
      <c r="C68" s="101" t="s">
        <v>84</v>
      </c>
      <c r="D68" s="196" t="s">
        <v>44</v>
      </c>
      <c r="E68" s="138"/>
      <c r="F68" s="138"/>
      <c r="G68" s="138"/>
      <c r="H68" s="138"/>
      <c r="I68" s="138"/>
      <c r="J68" s="138"/>
      <c r="K68" s="138"/>
      <c r="L68" s="138"/>
      <c r="M68" s="138"/>
      <c r="N68" s="139"/>
    </row>
    <row r="69" spans="1:14" ht="12.75">
      <c r="A69" s="287"/>
      <c r="B69" s="290"/>
      <c r="C69" s="194" t="s">
        <v>110</v>
      </c>
      <c r="D69" s="199"/>
      <c r="E69" s="138">
        <f>D69+E63-E65</f>
        <v>0</v>
      </c>
      <c r="F69" s="138">
        <f aca="true" t="shared" si="14" ref="F69:N69">E69+F63-F65</f>
        <v>0</v>
      </c>
      <c r="G69" s="138">
        <f t="shared" si="14"/>
        <v>0</v>
      </c>
      <c r="H69" s="138">
        <f t="shared" si="14"/>
        <v>0</v>
      </c>
      <c r="I69" s="138">
        <f t="shared" si="14"/>
        <v>0</v>
      </c>
      <c r="J69" s="138">
        <f t="shared" si="14"/>
        <v>0</v>
      </c>
      <c r="K69" s="138">
        <f t="shared" si="14"/>
        <v>0</v>
      </c>
      <c r="L69" s="138">
        <f t="shared" si="14"/>
        <v>0</v>
      </c>
      <c r="M69" s="138">
        <f t="shared" si="14"/>
        <v>0</v>
      </c>
      <c r="N69" s="139">
        <f t="shared" si="14"/>
        <v>0</v>
      </c>
    </row>
    <row r="70" spans="1:14" ht="12.75">
      <c r="A70" s="288"/>
      <c r="B70" s="291"/>
      <c r="C70" s="101" t="s">
        <v>84</v>
      </c>
      <c r="D70" s="200"/>
      <c r="E70" s="138">
        <f aca="true" t="shared" si="15" ref="E70:N70">D70+E64-E66</f>
        <v>0</v>
      </c>
      <c r="F70" s="138">
        <f t="shared" si="15"/>
        <v>0</v>
      </c>
      <c r="G70" s="138">
        <f t="shared" si="15"/>
        <v>0</v>
      </c>
      <c r="H70" s="138">
        <f t="shared" si="15"/>
        <v>0</v>
      </c>
      <c r="I70" s="138">
        <f t="shared" si="15"/>
        <v>0</v>
      </c>
      <c r="J70" s="138">
        <f t="shared" si="15"/>
        <v>0</v>
      </c>
      <c r="K70" s="138">
        <f t="shared" si="15"/>
        <v>0</v>
      </c>
      <c r="L70" s="138">
        <f t="shared" si="15"/>
        <v>0</v>
      </c>
      <c r="M70" s="138">
        <f t="shared" si="15"/>
        <v>0</v>
      </c>
      <c r="N70" s="138">
        <f t="shared" si="15"/>
        <v>0</v>
      </c>
    </row>
    <row r="71" spans="1:14" ht="12.75">
      <c r="A71" s="286" t="s">
        <v>116</v>
      </c>
      <c r="B71" s="289"/>
      <c r="C71" s="124" t="s">
        <v>94</v>
      </c>
      <c r="D71" s="196" t="s">
        <v>44</v>
      </c>
      <c r="E71" s="140"/>
      <c r="F71" s="140"/>
      <c r="G71" s="140"/>
      <c r="H71" s="140"/>
      <c r="I71" s="140"/>
      <c r="J71" s="140"/>
      <c r="K71" s="140"/>
      <c r="L71" s="140"/>
      <c r="M71" s="140"/>
      <c r="N71" s="141"/>
    </row>
    <row r="72" spans="1:14" ht="12.75">
      <c r="A72" s="287"/>
      <c r="B72" s="290"/>
      <c r="C72" s="123" t="s">
        <v>84</v>
      </c>
      <c r="D72" s="196" t="s">
        <v>44</v>
      </c>
      <c r="E72" s="140"/>
      <c r="F72" s="140"/>
      <c r="G72" s="140"/>
      <c r="H72" s="140"/>
      <c r="I72" s="140"/>
      <c r="J72" s="140"/>
      <c r="K72" s="140"/>
      <c r="L72" s="140"/>
      <c r="M72" s="140"/>
      <c r="N72" s="141"/>
    </row>
    <row r="73" spans="1:14" ht="12.75">
      <c r="A73" s="287"/>
      <c r="B73" s="290"/>
      <c r="C73" s="100" t="s">
        <v>93</v>
      </c>
      <c r="D73" s="196" t="s">
        <v>44</v>
      </c>
      <c r="E73" s="138"/>
      <c r="F73" s="138"/>
      <c r="G73" s="138"/>
      <c r="H73" s="138"/>
      <c r="I73" s="138"/>
      <c r="J73" s="138"/>
      <c r="K73" s="138"/>
      <c r="L73" s="138"/>
      <c r="M73" s="138"/>
      <c r="N73" s="139"/>
    </row>
    <row r="74" spans="1:14" ht="12.75">
      <c r="A74" s="287"/>
      <c r="B74" s="290"/>
      <c r="C74" s="101" t="s">
        <v>84</v>
      </c>
      <c r="D74" s="196" t="s">
        <v>44</v>
      </c>
      <c r="E74" s="138"/>
      <c r="F74" s="138"/>
      <c r="G74" s="138"/>
      <c r="H74" s="138"/>
      <c r="I74" s="138"/>
      <c r="J74" s="138"/>
      <c r="K74" s="138"/>
      <c r="L74" s="138"/>
      <c r="M74" s="138"/>
      <c r="N74" s="139"/>
    </row>
    <row r="75" spans="1:14" ht="12.75">
      <c r="A75" s="287"/>
      <c r="B75" s="290"/>
      <c r="C75" s="100" t="s">
        <v>85</v>
      </c>
      <c r="D75" s="196" t="s">
        <v>44</v>
      </c>
      <c r="E75" s="138"/>
      <c r="F75" s="138"/>
      <c r="G75" s="138"/>
      <c r="H75" s="138"/>
      <c r="I75" s="138"/>
      <c r="J75" s="138"/>
      <c r="K75" s="138"/>
      <c r="L75" s="138"/>
      <c r="M75" s="138"/>
      <c r="N75" s="139"/>
    </row>
    <row r="76" spans="1:14" ht="12.75">
      <c r="A76" s="287"/>
      <c r="B76" s="290"/>
      <c r="C76" s="101" t="s">
        <v>84</v>
      </c>
      <c r="D76" s="196" t="s">
        <v>44</v>
      </c>
      <c r="E76" s="138"/>
      <c r="F76" s="138"/>
      <c r="G76" s="138"/>
      <c r="H76" s="138"/>
      <c r="I76" s="138"/>
      <c r="J76" s="138"/>
      <c r="K76" s="138"/>
      <c r="L76" s="138"/>
      <c r="M76" s="138"/>
      <c r="N76" s="139"/>
    </row>
    <row r="77" spans="1:14" ht="12.75">
      <c r="A77" s="287"/>
      <c r="B77" s="290"/>
      <c r="C77" s="194" t="s">
        <v>110</v>
      </c>
      <c r="D77" s="199"/>
      <c r="E77" s="138">
        <f>D77+E71-E73</f>
        <v>0</v>
      </c>
      <c r="F77" s="138">
        <f aca="true" t="shared" si="16" ref="F77:N77">E77+F71-F73</f>
        <v>0</v>
      </c>
      <c r="G77" s="138">
        <f t="shared" si="16"/>
        <v>0</v>
      </c>
      <c r="H77" s="138">
        <f t="shared" si="16"/>
        <v>0</v>
      </c>
      <c r="I77" s="138">
        <f t="shared" si="16"/>
        <v>0</v>
      </c>
      <c r="J77" s="138">
        <f t="shared" si="16"/>
        <v>0</v>
      </c>
      <c r="K77" s="138">
        <f t="shared" si="16"/>
        <v>0</v>
      </c>
      <c r="L77" s="138">
        <f t="shared" si="16"/>
        <v>0</v>
      </c>
      <c r="M77" s="138">
        <f t="shared" si="16"/>
        <v>0</v>
      </c>
      <c r="N77" s="139">
        <f t="shared" si="16"/>
        <v>0</v>
      </c>
    </row>
    <row r="78" spans="1:14" ht="12.75">
      <c r="A78" s="288"/>
      <c r="B78" s="291"/>
      <c r="C78" s="101" t="s">
        <v>84</v>
      </c>
      <c r="D78" s="200"/>
      <c r="E78" s="138">
        <f aca="true" t="shared" si="17" ref="E78:N78">D78+E72-E74</f>
        <v>0</v>
      </c>
      <c r="F78" s="138">
        <f t="shared" si="17"/>
        <v>0</v>
      </c>
      <c r="G78" s="138">
        <f t="shared" si="17"/>
        <v>0</v>
      </c>
      <c r="H78" s="138">
        <f t="shared" si="17"/>
        <v>0</v>
      </c>
      <c r="I78" s="138">
        <f t="shared" si="17"/>
        <v>0</v>
      </c>
      <c r="J78" s="138">
        <f t="shared" si="17"/>
        <v>0</v>
      </c>
      <c r="K78" s="138">
        <f t="shared" si="17"/>
        <v>0</v>
      </c>
      <c r="L78" s="138">
        <f t="shared" si="17"/>
        <v>0</v>
      </c>
      <c r="M78" s="138">
        <f t="shared" si="17"/>
        <v>0</v>
      </c>
      <c r="N78" s="138">
        <f t="shared" si="17"/>
        <v>0</v>
      </c>
    </row>
    <row r="79" spans="1:14" ht="12.75">
      <c r="A79" s="292" t="s">
        <v>117</v>
      </c>
      <c r="B79" s="289"/>
      <c r="C79" s="124" t="s">
        <v>94</v>
      </c>
      <c r="D79" s="196" t="s">
        <v>44</v>
      </c>
      <c r="E79" s="140"/>
      <c r="F79" s="140"/>
      <c r="G79" s="140"/>
      <c r="H79" s="140"/>
      <c r="I79" s="140"/>
      <c r="J79" s="140"/>
      <c r="K79" s="140"/>
      <c r="L79" s="140"/>
      <c r="M79" s="140"/>
      <c r="N79" s="141"/>
    </row>
    <row r="80" spans="1:14" ht="12.75">
      <c r="A80" s="293"/>
      <c r="B80" s="290"/>
      <c r="C80" s="123" t="s">
        <v>84</v>
      </c>
      <c r="D80" s="196" t="s">
        <v>44</v>
      </c>
      <c r="E80" s="140"/>
      <c r="F80" s="140"/>
      <c r="G80" s="140"/>
      <c r="H80" s="140"/>
      <c r="I80" s="140"/>
      <c r="J80" s="140"/>
      <c r="K80" s="140"/>
      <c r="L80" s="140"/>
      <c r="M80" s="140"/>
      <c r="N80" s="141"/>
    </row>
    <row r="81" spans="1:14" ht="12.75">
      <c r="A81" s="293"/>
      <c r="B81" s="290"/>
      <c r="C81" s="100" t="s">
        <v>93</v>
      </c>
      <c r="D81" s="196" t="s">
        <v>44</v>
      </c>
      <c r="E81" s="136"/>
      <c r="F81" s="136"/>
      <c r="G81" s="136"/>
      <c r="H81" s="136"/>
      <c r="I81" s="136"/>
      <c r="J81" s="136"/>
      <c r="K81" s="136"/>
      <c r="L81" s="136"/>
      <c r="M81" s="136"/>
      <c r="N81" s="137"/>
    </row>
    <row r="82" spans="1:14" ht="12.75">
      <c r="A82" s="293"/>
      <c r="B82" s="290"/>
      <c r="C82" s="101" t="s">
        <v>84</v>
      </c>
      <c r="D82" s="196" t="s">
        <v>44</v>
      </c>
      <c r="E82" s="138"/>
      <c r="F82" s="138"/>
      <c r="G82" s="138"/>
      <c r="H82" s="138"/>
      <c r="I82" s="138"/>
      <c r="J82" s="138"/>
      <c r="K82" s="138"/>
      <c r="L82" s="138"/>
      <c r="M82" s="138"/>
      <c r="N82" s="139"/>
    </row>
    <row r="83" spans="1:14" ht="12.75">
      <c r="A83" s="293"/>
      <c r="B83" s="290"/>
      <c r="C83" s="100" t="s">
        <v>85</v>
      </c>
      <c r="D83" s="196" t="s">
        <v>44</v>
      </c>
      <c r="E83" s="136"/>
      <c r="F83" s="136"/>
      <c r="G83" s="136"/>
      <c r="H83" s="136"/>
      <c r="I83" s="136"/>
      <c r="J83" s="136"/>
      <c r="K83" s="136"/>
      <c r="L83" s="136"/>
      <c r="M83" s="136"/>
      <c r="N83" s="137"/>
    </row>
    <row r="84" spans="1:14" ht="15" customHeight="1">
      <c r="A84" s="293"/>
      <c r="B84" s="290"/>
      <c r="C84" s="101" t="s">
        <v>84</v>
      </c>
      <c r="D84" s="196" t="s">
        <v>44</v>
      </c>
      <c r="E84" s="143"/>
      <c r="F84" s="143"/>
      <c r="G84" s="143"/>
      <c r="H84" s="143"/>
      <c r="I84" s="143"/>
      <c r="J84" s="143"/>
      <c r="K84" s="143"/>
      <c r="L84" s="143"/>
      <c r="M84" s="143"/>
      <c r="N84" s="144"/>
    </row>
    <row r="85" spans="1:14" ht="12.75">
      <c r="A85" s="293"/>
      <c r="B85" s="290"/>
      <c r="C85" s="194" t="s">
        <v>110</v>
      </c>
      <c r="D85" s="138"/>
      <c r="E85" s="143">
        <f>D85+E79-E81</f>
        <v>0</v>
      </c>
      <c r="F85" s="143">
        <f aca="true" t="shared" si="18" ref="F85:N85">E85+F79-F81</f>
        <v>0</v>
      </c>
      <c r="G85" s="143">
        <f t="shared" si="18"/>
        <v>0</v>
      </c>
      <c r="H85" s="143">
        <f t="shared" si="18"/>
        <v>0</v>
      </c>
      <c r="I85" s="143">
        <f t="shared" si="18"/>
        <v>0</v>
      </c>
      <c r="J85" s="143">
        <f t="shared" si="18"/>
        <v>0</v>
      </c>
      <c r="K85" s="143">
        <f t="shared" si="18"/>
        <v>0</v>
      </c>
      <c r="L85" s="143">
        <f t="shared" si="18"/>
        <v>0</v>
      </c>
      <c r="M85" s="143">
        <f t="shared" si="18"/>
        <v>0</v>
      </c>
      <c r="N85" s="144">
        <f t="shared" si="18"/>
        <v>0</v>
      </c>
    </row>
    <row r="86" spans="1:14" ht="12.75">
      <c r="A86" s="293"/>
      <c r="B86" s="290"/>
      <c r="C86" s="101" t="s">
        <v>84</v>
      </c>
      <c r="D86" s="101"/>
      <c r="E86" s="138">
        <f aca="true" t="shared" si="19" ref="E86:N86">D86+E80-E82</f>
        <v>0</v>
      </c>
      <c r="F86" s="138">
        <f t="shared" si="19"/>
        <v>0</v>
      </c>
      <c r="G86" s="138">
        <f t="shared" si="19"/>
        <v>0</v>
      </c>
      <c r="H86" s="138">
        <f t="shared" si="19"/>
        <v>0</v>
      </c>
      <c r="I86" s="138">
        <f t="shared" si="19"/>
        <v>0</v>
      </c>
      <c r="J86" s="138">
        <f t="shared" si="19"/>
        <v>0</v>
      </c>
      <c r="K86" s="138">
        <f t="shared" si="19"/>
        <v>0</v>
      </c>
      <c r="L86" s="138">
        <f t="shared" si="19"/>
        <v>0</v>
      </c>
      <c r="M86" s="138">
        <f t="shared" si="19"/>
        <v>0</v>
      </c>
      <c r="N86" s="138">
        <f t="shared" si="19"/>
        <v>0</v>
      </c>
    </row>
    <row r="87" spans="1:14" ht="12.75">
      <c r="A87" s="281"/>
      <c r="B87" s="148" t="s">
        <v>91</v>
      </c>
      <c r="C87" s="127" t="s">
        <v>94</v>
      </c>
      <c r="D87" s="195" t="s">
        <v>44</v>
      </c>
      <c r="E87" s="121">
        <f aca="true" t="shared" si="20" ref="E87:N87">E7+E15+E23+E31+E39+E47+E55+E63+E71+E79</f>
        <v>0</v>
      </c>
      <c r="F87" s="121">
        <f t="shared" si="20"/>
        <v>0</v>
      </c>
      <c r="G87" s="121">
        <f t="shared" si="20"/>
        <v>0</v>
      </c>
      <c r="H87" s="121">
        <f t="shared" si="20"/>
        <v>0</v>
      </c>
      <c r="I87" s="121">
        <f t="shared" si="20"/>
        <v>0</v>
      </c>
      <c r="J87" s="121">
        <f t="shared" si="20"/>
        <v>0</v>
      </c>
      <c r="K87" s="121">
        <f t="shared" si="20"/>
        <v>0</v>
      </c>
      <c r="L87" s="121">
        <f t="shared" si="20"/>
        <v>0</v>
      </c>
      <c r="M87" s="121">
        <f t="shared" si="20"/>
        <v>0</v>
      </c>
      <c r="N87" s="133">
        <f t="shared" si="20"/>
        <v>0</v>
      </c>
    </row>
    <row r="88" spans="1:14" ht="12.75">
      <c r="A88" s="282"/>
      <c r="B88" s="132"/>
      <c r="C88" s="120" t="s">
        <v>84</v>
      </c>
      <c r="D88" s="195" t="s">
        <v>44</v>
      </c>
      <c r="E88" s="119">
        <f aca="true" t="shared" si="21" ref="E88:N88">E8+E16+E24+E32+E40+E48+E56+E64+E72+E80</f>
        <v>0</v>
      </c>
      <c r="F88" s="119">
        <f t="shared" si="21"/>
        <v>0</v>
      </c>
      <c r="G88" s="119">
        <f t="shared" si="21"/>
        <v>0</v>
      </c>
      <c r="H88" s="119">
        <f t="shared" si="21"/>
        <v>0</v>
      </c>
      <c r="I88" s="119">
        <f t="shared" si="21"/>
        <v>0</v>
      </c>
      <c r="J88" s="119">
        <f t="shared" si="21"/>
        <v>0</v>
      </c>
      <c r="K88" s="119">
        <f t="shared" si="21"/>
        <v>0</v>
      </c>
      <c r="L88" s="119">
        <f t="shared" si="21"/>
        <v>0</v>
      </c>
      <c r="M88" s="119">
        <f t="shared" si="21"/>
        <v>0</v>
      </c>
      <c r="N88" s="131">
        <f t="shared" si="21"/>
        <v>0</v>
      </c>
    </row>
    <row r="89" spans="1:14" ht="12.75">
      <c r="A89" s="282"/>
      <c r="B89" s="284"/>
      <c r="C89" s="103" t="s">
        <v>93</v>
      </c>
      <c r="D89" s="197" t="s">
        <v>44</v>
      </c>
      <c r="E89" s="119">
        <f>E9+E17+E25+E33+E41+E49+E57+E65+E73+E81</f>
        <v>0</v>
      </c>
      <c r="F89" s="103">
        <f aca="true" t="shared" si="22" ref="F89:N89">F9+F17+F25+F33+F41+F49+F57+F65+F73+F81</f>
        <v>0</v>
      </c>
      <c r="G89" s="103">
        <f t="shared" si="22"/>
        <v>0</v>
      </c>
      <c r="H89" s="103">
        <f t="shared" si="22"/>
        <v>0</v>
      </c>
      <c r="I89" s="103">
        <f t="shared" si="22"/>
        <v>0</v>
      </c>
      <c r="J89" s="103">
        <f t="shared" si="22"/>
        <v>0</v>
      </c>
      <c r="K89" s="103">
        <f t="shared" si="22"/>
        <v>0</v>
      </c>
      <c r="L89" s="103">
        <f t="shared" si="22"/>
        <v>0</v>
      </c>
      <c r="M89" s="103">
        <f t="shared" si="22"/>
        <v>0</v>
      </c>
      <c r="N89" s="106">
        <f t="shared" si="22"/>
        <v>0</v>
      </c>
    </row>
    <row r="90" spans="1:14" ht="12.75">
      <c r="A90" s="282"/>
      <c r="B90" s="284"/>
      <c r="C90" s="104" t="s">
        <v>84</v>
      </c>
      <c r="D90" s="197" t="s">
        <v>44</v>
      </c>
      <c r="E90" s="119">
        <f>E10+E18+E26+E34+E42+E50+E58+E66+E74+E82</f>
        <v>0</v>
      </c>
      <c r="F90" s="105">
        <f aca="true" t="shared" si="23" ref="F90:N90">F10+F18+F26+F34+F42+F50+F58+F66+F74+F82</f>
        <v>0</v>
      </c>
      <c r="G90" s="105">
        <f t="shared" si="23"/>
        <v>0</v>
      </c>
      <c r="H90" s="105">
        <f t="shared" si="23"/>
        <v>0</v>
      </c>
      <c r="I90" s="105">
        <f t="shared" si="23"/>
        <v>0</v>
      </c>
      <c r="J90" s="105">
        <f t="shared" si="23"/>
        <v>0</v>
      </c>
      <c r="K90" s="105">
        <f t="shared" si="23"/>
        <v>0</v>
      </c>
      <c r="L90" s="105">
        <f t="shared" si="23"/>
        <v>0</v>
      </c>
      <c r="M90" s="105">
        <f t="shared" si="23"/>
        <v>0</v>
      </c>
      <c r="N90" s="92">
        <f t="shared" si="23"/>
        <v>0</v>
      </c>
    </row>
    <row r="91" spans="1:14" ht="12.75">
      <c r="A91" s="282"/>
      <c r="B91" s="284"/>
      <c r="C91" s="103" t="s">
        <v>92</v>
      </c>
      <c r="D91" s="197" t="s">
        <v>44</v>
      </c>
      <c r="E91" s="119">
        <f>E11+E19+E27+E35+E43+E51+E59+E67+E75+E83</f>
        <v>0</v>
      </c>
      <c r="F91" s="103">
        <f aca="true" t="shared" si="24" ref="F91:N91">F11+F19+F27+F35+F43+F51+F59+F67+F75+F83</f>
        <v>0</v>
      </c>
      <c r="G91" s="103">
        <f t="shared" si="24"/>
        <v>0</v>
      </c>
      <c r="H91" s="103">
        <f t="shared" si="24"/>
        <v>0</v>
      </c>
      <c r="I91" s="103">
        <f t="shared" si="24"/>
        <v>0</v>
      </c>
      <c r="J91" s="103">
        <f t="shared" si="24"/>
        <v>0</v>
      </c>
      <c r="K91" s="103">
        <f t="shared" si="24"/>
        <v>0</v>
      </c>
      <c r="L91" s="103">
        <f t="shared" si="24"/>
        <v>0</v>
      </c>
      <c r="M91" s="103">
        <f t="shared" si="24"/>
        <v>0</v>
      </c>
      <c r="N91" s="106">
        <f t="shared" si="24"/>
        <v>0</v>
      </c>
    </row>
    <row r="92" spans="1:14" ht="12.75">
      <c r="A92" s="282"/>
      <c r="B92" s="284"/>
      <c r="C92" s="130" t="s">
        <v>84</v>
      </c>
      <c r="D92" s="198" t="s">
        <v>44</v>
      </c>
      <c r="E92" s="119">
        <f>E12+E20+E28+E36+E44+E52+E60+E68+E76+E84</f>
        <v>0</v>
      </c>
      <c r="F92" s="119">
        <f aca="true" t="shared" si="25" ref="F92:N92">F12+F20+F28+F36+F44+F52+F60+F68+F76+F84</f>
        <v>0</v>
      </c>
      <c r="G92" s="119">
        <f t="shared" si="25"/>
        <v>0</v>
      </c>
      <c r="H92" s="119">
        <f t="shared" si="25"/>
        <v>0</v>
      </c>
      <c r="I92" s="119">
        <f t="shared" si="25"/>
        <v>0</v>
      </c>
      <c r="J92" s="119">
        <f t="shared" si="25"/>
        <v>0</v>
      </c>
      <c r="K92" s="119">
        <f t="shared" si="25"/>
        <v>0</v>
      </c>
      <c r="L92" s="119">
        <f t="shared" si="25"/>
        <v>0</v>
      </c>
      <c r="M92" s="119">
        <f t="shared" si="25"/>
        <v>0</v>
      </c>
      <c r="N92" s="131">
        <f t="shared" si="25"/>
        <v>0</v>
      </c>
    </row>
    <row r="93" spans="1:14" ht="12.75">
      <c r="A93" s="282"/>
      <c r="B93" s="284"/>
      <c r="C93" s="208" t="s">
        <v>110</v>
      </c>
      <c r="D93" s="119">
        <f>D13+D21+D29+D37+D45+D53+D61+D69+D77+D85</f>
        <v>0</v>
      </c>
      <c r="E93" s="119">
        <f aca="true" t="shared" si="26" ref="E93:N93">E13+E21+E29+E37+E45+E53+E61+E69+E77+E85</f>
        <v>0</v>
      </c>
      <c r="F93" s="119">
        <f t="shared" si="26"/>
        <v>0</v>
      </c>
      <c r="G93" s="119">
        <f t="shared" si="26"/>
        <v>0</v>
      </c>
      <c r="H93" s="119">
        <f t="shared" si="26"/>
        <v>0</v>
      </c>
      <c r="I93" s="119">
        <f t="shared" si="26"/>
        <v>0</v>
      </c>
      <c r="J93" s="119">
        <f t="shared" si="26"/>
        <v>0</v>
      </c>
      <c r="K93" s="119">
        <f t="shared" si="26"/>
        <v>0</v>
      </c>
      <c r="L93" s="119">
        <f t="shared" si="26"/>
        <v>0</v>
      </c>
      <c r="M93" s="119">
        <f t="shared" si="26"/>
        <v>0</v>
      </c>
      <c r="N93" s="131">
        <f t="shared" si="26"/>
        <v>0</v>
      </c>
    </row>
    <row r="94" spans="1:14" ht="13.5" thickBot="1">
      <c r="A94" s="283"/>
      <c r="B94" s="285"/>
      <c r="C94" s="107" t="s">
        <v>84</v>
      </c>
      <c r="D94" s="147">
        <f>D14+D22+D30+D38+D46+D54+D62+D70+D78+D86</f>
        <v>0</v>
      </c>
      <c r="E94" s="147">
        <f aca="true" t="shared" si="27" ref="E94:N94">E14+E22+E30+E38+E46+E54+E62+E70+E78+E86</f>
        <v>0</v>
      </c>
      <c r="F94" s="147">
        <f t="shared" si="27"/>
        <v>0</v>
      </c>
      <c r="G94" s="147">
        <f t="shared" si="27"/>
        <v>0</v>
      </c>
      <c r="H94" s="147">
        <f t="shared" si="27"/>
        <v>0</v>
      </c>
      <c r="I94" s="147">
        <f t="shared" si="27"/>
        <v>0</v>
      </c>
      <c r="J94" s="147">
        <f t="shared" si="27"/>
        <v>0</v>
      </c>
      <c r="K94" s="147">
        <f t="shared" si="27"/>
        <v>0</v>
      </c>
      <c r="L94" s="147">
        <f t="shared" si="27"/>
        <v>0</v>
      </c>
      <c r="M94" s="147">
        <f t="shared" si="27"/>
        <v>0</v>
      </c>
      <c r="N94" s="149">
        <f t="shared" si="27"/>
        <v>0</v>
      </c>
    </row>
  </sheetData>
  <sheetProtection/>
  <mergeCells count="23">
    <mergeCell ref="B39:B46"/>
    <mergeCell ref="A47:A54"/>
    <mergeCell ref="B47:B54"/>
    <mergeCell ref="A23:A30"/>
    <mergeCell ref="B23:B30"/>
    <mergeCell ref="A31:A38"/>
    <mergeCell ref="B31:B38"/>
    <mergeCell ref="A55:A62"/>
    <mergeCell ref="A79:A86"/>
    <mergeCell ref="B79:B86"/>
    <mergeCell ref="B6:C6"/>
    <mergeCell ref="A15:A22"/>
    <mergeCell ref="B15:B22"/>
    <mergeCell ref="A7:A14"/>
    <mergeCell ref="B7:B14"/>
    <mergeCell ref="B55:B62"/>
    <mergeCell ref="A39:A46"/>
    <mergeCell ref="A87:A94"/>
    <mergeCell ref="B89:B94"/>
    <mergeCell ref="A63:A70"/>
    <mergeCell ref="B63:B70"/>
    <mergeCell ref="A71:A78"/>
    <mergeCell ref="B71:B78"/>
  </mergeCells>
  <printOptions/>
  <pageMargins left="0.27" right="0.2" top="1" bottom="1" header="0.5" footer="0.5"/>
  <pageSetup horizontalDpi="600" verticalDpi="600" orientation="landscape" paperSize="9" scale="95" r:id="rId1"/>
</worksheet>
</file>

<file path=xl/worksheets/sheet5.xml><?xml version="1.0" encoding="utf-8"?>
<worksheet xmlns="http://schemas.openxmlformats.org/spreadsheetml/2006/main" xmlns:r="http://schemas.openxmlformats.org/officeDocument/2006/relationships">
  <dimension ref="A2:N94"/>
  <sheetViews>
    <sheetView showGridLines="0" zoomScalePageLayoutView="0" workbookViewId="0" topLeftCell="A64">
      <selection activeCell="D85" sqref="D85"/>
    </sheetView>
  </sheetViews>
  <sheetFormatPr defaultColWidth="9.00390625" defaultRowHeight="12.75"/>
  <cols>
    <col min="2" max="2" width="18.25390625" style="0" customWidth="1"/>
    <col min="3" max="3" width="19.00390625" style="0" customWidth="1"/>
    <col min="4" max="4" width="15.375" style="0" customWidth="1"/>
    <col min="5" max="7" width="10.125" style="0" bestFit="1" customWidth="1"/>
  </cols>
  <sheetData>
    <row r="2" ht="12.75">
      <c r="D2" s="10"/>
    </row>
    <row r="5" ht="13.5" thickBot="1"/>
    <row r="6" spans="1:14" ht="12.75">
      <c r="A6" s="150" t="s">
        <v>40</v>
      </c>
      <c r="B6" s="294" t="s">
        <v>89</v>
      </c>
      <c r="C6" s="295"/>
      <c r="D6" s="97">
        <v>2010</v>
      </c>
      <c r="E6" s="95">
        <v>2011</v>
      </c>
      <c r="F6" s="95">
        <v>2012</v>
      </c>
      <c r="G6" s="95">
        <v>2013</v>
      </c>
      <c r="H6" s="95">
        <v>2014</v>
      </c>
      <c r="I6" s="95">
        <v>2015</v>
      </c>
      <c r="J6" s="95">
        <v>2016</v>
      </c>
      <c r="K6" s="95">
        <v>2017</v>
      </c>
      <c r="L6" s="95">
        <v>2018</v>
      </c>
      <c r="M6" s="95">
        <v>2019</v>
      </c>
      <c r="N6" s="98">
        <v>2020</v>
      </c>
    </row>
    <row r="7" spans="1:14" ht="12.75">
      <c r="A7" s="286" t="s">
        <v>86</v>
      </c>
      <c r="B7" s="289" t="s">
        <v>118</v>
      </c>
      <c r="C7" s="122" t="s">
        <v>94</v>
      </c>
      <c r="D7" s="196" t="s">
        <v>44</v>
      </c>
      <c r="E7" s="26"/>
      <c r="F7" s="134"/>
      <c r="G7" s="134"/>
      <c r="H7" s="134"/>
      <c r="I7" s="134"/>
      <c r="J7" s="134"/>
      <c r="K7" s="134"/>
      <c r="L7" s="134"/>
      <c r="M7" s="134"/>
      <c r="N7" s="135"/>
    </row>
    <row r="8" spans="1:14" ht="12.75">
      <c r="A8" s="287"/>
      <c r="B8" s="290"/>
      <c r="C8" s="123" t="s">
        <v>84</v>
      </c>
      <c r="D8" s="196" t="s">
        <v>44</v>
      </c>
      <c r="F8" s="134"/>
      <c r="G8" s="134"/>
      <c r="H8" s="134"/>
      <c r="I8" s="134"/>
      <c r="J8" s="134"/>
      <c r="K8" s="134"/>
      <c r="L8" s="134"/>
      <c r="M8" s="134"/>
      <c r="N8" s="135"/>
    </row>
    <row r="9" spans="1:14" ht="12.75">
      <c r="A9" s="287"/>
      <c r="B9" s="290"/>
      <c r="C9" s="100" t="s">
        <v>93</v>
      </c>
      <c r="D9" s="196" t="s">
        <v>44</v>
      </c>
      <c r="E9" s="26"/>
      <c r="F9" s="136"/>
      <c r="G9" s="136"/>
      <c r="H9" s="136"/>
      <c r="I9" s="136"/>
      <c r="J9" s="136"/>
      <c r="K9" s="136"/>
      <c r="L9" s="136"/>
      <c r="M9" s="136"/>
      <c r="N9" s="137"/>
    </row>
    <row r="10" spans="1:14" ht="12.75">
      <c r="A10" s="287"/>
      <c r="B10" s="290"/>
      <c r="C10" s="101" t="s">
        <v>84</v>
      </c>
      <c r="D10" s="196" t="s">
        <v>44</v>
      </c>
      <c r="E10" s="138"/>
      <c r="F10" s="138"/>
      <c r="G10" s="138"/>
      <c r="H10" s="138"/>
      <c r="I10" s="138"/>
      <c r="J10" s="138"/>
      <c r="K10" s="138"/>
      <c r="L10" s="138"/>
      <c r="M10" s="138"/>
      <c r="N10" s="139"/>
    </row>
    <row r="11" spans="1:14" ht="12.75">
      <c r="A11" s="287"/>
      <c r="B11" s="290"/>
      <c r="C11" s="100" t="s">
        <v>85</v>
      </c>
      <c r="D11" s="196" t="s">
        <v>44</v>
      </c>
      <c r="E11" s="26"/>
      <c r="F11" s="136"/>
      <c r="G11" s="136"/>
      <c r="H11" s="136"/>
      <c r="I11" s="136"/>
      <c r="J11" s="136"/>
      <c r="K11" s="136"/>
      <c r="L11" s="136"/>
      <c r="M11" s="136"/>
      <c r="N11" s="137"/>
    </row>
    <row r="12" spans="1:14" ht="12.75">
      <c r="A12" s="287"/>
      <c r="B12" s="290"/>
      <c r="C12" s="101" t="s">
        <v>84</v>
      </c>
      <c r="D12" s="196" t="s">
        <v>44</v>
      </c>
      <c r="E12" s="138"/>
      <c r="F12" s="138"/>
      <c r="G12" s="138"/>
      <c r="H12" s="138"/>
      <c r="I12" s="138"/>
      <c r="J12" s="138"/>
      <c r="K12" s="138"/>
      <c r="L12" s="138"/>
      <c r="M12" s="138"/>
      <c r="N12" s="139"/>
    </row>
    <row r="13" spans="1:14" ht="12.75">
      <c r="A13" s="287"/>
      <c r="B13" s="290"/>
      <c r="C13" s="194" t="s">
        <v>110</v>
      </c>
      <c r="D13" s="199"/>
      <c r="E13" s="138">
        <f>D13+E7-E9</f>
        <v>0</v>
      </c>
      <c r="F13" s="138">
        <f aca="true" t="shared" si="0" ref="F13:N13">E13+F7-F9</f>
        <v>0</v>
      </c>
      <c r="G13" s="138">
        <f t="shared" si="0"/>
        <v>0</v>
      </c>
      <c r="H13" s="138">
        <f t="shared" si="0"/>
        <v>0</v>
      </c>
      <c r="I13" s="138">
        <f t="shared" si="0"/>
        <v>0</v>
      </c>
      <c r="J13" s="138">
        <f t="shared" si="0"/>
        <v>0</v>
      </c>
      <c r="K13" s="138">
        <f t="shared" si="0"/>
        <v>0</v>
      </c>
      <c r="L13" s="138">
        <f t="shared" si="0"/>
        <v>0</v>
      </c>
      <c r="M13" s="138">
        <f t="shared" si="0"/>
        <v>0</v>
      </c>
      <c r="N13" s="139">
        <f t="shared" si="0"/>
        <v>0</v>
      </c>
    </row>
    <row r="14" spans="1:14" ht="12.75">
      <c r="A14" s="288"/>
      <c r="B14" s="291"/>
      <c r="C14" s="101" t="s">
        <v>84</v>
      </c>
      <c r="D14" s="200"/>
      <c r="E14" s="138">
        <f aca="true" t="shared" si="1" ref="E14:N14">D14+E8-E10</f>
        <v>0</v>
      </c>
      <c r="F14" s="138">
        <f t="shared" si="1"/>
        <v>0</v>
      </c>
      <c r="G14" s="138">
        <f t="shared" si="1"/>
        <v>0</v>
      </c>
      <c r="H14" s="138">
        <f t="shared" si="1"/>
        <v>0</v>
      </c>
      <c r="I14" s="138">
        <f t="shared" si="1"/>
        <v>0</v>
      </c>
      <c r="J14" s="138">
        <f t="shared" si="1"/>
        <v>0</v>
      </c>
      <c r="K14" s="138">
        <f t="shared" si="1"/>
        <v>0</v>
      </c>
      <c r="L14" s="138">
        <f t="shared" si="1"/>
        <v>0</v>
      </c>
      <c r="M14" s="138">
        <f t="shared" si="1"/>
        <v>0</v>
      </c>
      <c r="N14" s="138">
        <f t="shared" si="1"/>
        <v>0</v>
      </c>
    </row>
    <row r="15" spans="1:14" ht="12.75">
      <c r="A15" s="286" t="s">
        <v>87</v>
      </c>
      <c r="B15" s="289"/>
      <c r="C15" s="124" t="s">
        <v>94</v>
      </c>
      <c r="D15" s="196" t="s">
        <v>44</v>
      </c>
      <c r="E15" s="140"/>
      <c r="F15" s="140"/>
      <c r="G15" s="140"/>
      <c r="H15" s="140"/>
      <c r="I15" s="140"/>
      <c r="J15" s="140"/>
      <c r="K15" s="140"/>
      <c r="L15" s="140"/>
      <c r="M15" s="140"/>
      <c r="N15" s="141"/>
    </row>
    <row r="16" spans="1:14" ht="12.75">
      <c r="A16" s="287"/>
      <c r="B16" s="290"/>
      <c r="C16" s="123" t="s">
        <v>84</v>
      </c>
      <c r="D16" s="196" t="s">
        <v>44</v>
      </c>
      <c r="E16" s="140"/>
      <c r="F16" s="140"/>
      <c r="G16" s="140"/>
      <c r="H16" s="140"/>
      <c r="I16" s="140"/>
      <c r="J16" s="140"/>
      <c r="K16" s="140"/>
      <c r="L16" s="140"/>
      <c r="M16" s="140"/>
      <c r="N16" s="141"/>
    </row>
    <row r="17" spans="1:14" ht="12.75">
      <c r="A17" s="287"/>
      <c r="B17" s="290"/>
      <c r="C17" s="100" t="s">
        <v>93</v>
      </c>
      <c r="D17" s="196" t="s">
        <v>44</v>
      </c>
      <c r="E17" s="142"/>
      <c r="F17" s="136"/>
      <c r="G17" s="136"/>
      <c r="H17" s="136"/>
      <c r="I17" s="136"/>
      <c r="J17" s="136"/>
      <c r="K17" s="136"/>
      <c r="L17" s="136"/>
      <c r="M17" s="136"/>
      <c r="N17" s="137"/>
    </row>
    <row r="18" spans="1:14" ht="12.75">
      <c r="A18" s="287"/>
      <c r="B18" s="290"/>
      <c r="C18" s="101" t="s">
        <v>84</v>
      </c>
      <c r="D18" s="196" t="s">
        <v>44</v>
      </c>
      <c r="E18" s="138"/>
      <c r="F18" s="138"/>
      <c r="G18" s="138"/>
      <c r="H18" s="138"/>
      <c r="I18" s="138"/>
      <c r="J18" s="138"/>
      <c r="K18" s="138"/>
      <c r="L18" s="138"/>
      <c r="M18" s="138"/>
      <c r="N18" s="139"/>
    </row>
    <row r="19" spans="1:14" ht="12.75">
      <c r="A19" s="287"/>
      <c r="B19" s="290"/>
      <c r="C19" s="100" t="s">
        <v>85</v>
      </c>
      <c r="D19" s="196" t="s">
        <v>44</v>
      </c>
      <c r="E19" s="136"/>
      <c r="F19" s="136"/>
      <c r="G19" s="136"/>
      <c r="H19" s="136"/>
      <c r="I19" s="136"/>
      <c r="J19" s="136"/>
      <c r="K19" s="136"/>
      <c r="L19" s="136"/>
      <c r="M19" s="136"/>
      <c r="N19" s="137"/>
    </row>
    <row r="20" spans="1:14" ht="12.75">
      <c r="A20" s="287"/>
      <c r="B20" s="290"/>
      <c r="C20" s="101" t="s">
        <v>84</v>
      </c>
      <c r="D20" s="196" t="s">
        <v>44</v>
      </c>
      <c r="E20" s="138"/>
      <c r="F20" s="138"/>
      <c r="G20" s="138"/>
      <c r="H20" s="138"/>
      <c r="I20" s="138"/>
      <c r="J20" s="138"/>
      <c r="K20" s="138"/>
      <c r="L20" s="138"/>
      <c r="M20" s="138"/>
      <c r="N20" s="139"/>
    </row>
    <row r="21" spans="1:14" ht="12.75">
      <c r="A21" s="287"/>
      <c r="B21" s="290"/>
      <c r="C21" s="194" t="s">
        <v>110</v>
      </c>
      <c r="D21" s="199"/>
      <c r="E21" s="138">
        <f>D21+E15-E17</f>
        <v>0</v>
      </c>
      <c r="F21" s="138">
        <f aca="true" t="shared" si="2" ref="F21:N21">E21+F15-F17</f>
        <v>0</v>
      </c>
      <c r="G21" s="138">
        <f t="shared" si="2"/>
        <v>0</v>
      </c>
      <c r="H21" s="138">
        <f t="shared" si="2"/>
        <v>0</v>
      </c>
      <c r="I21" s="138">
        <f t="shared" si="2"/>
        <v>0</v>
      </c>
      <c r="J21" s="138">
        <f t="shared" si="2"/>
        <v>0</v>
      </c>
      <c r="K21" s="138">
        <f t="shared" si="2"/>
        <v>0</v>
      </c>
      <c r="L21" s="138">
        <f t="shared" si="2"/>
        <v>0</v>
      </c>
      <c r="M21" s="138">
        <f t="shared" si="2"/>
        <v>0</v>
      </c>
      <c r="N21" s="139">
        <f t="shared" si="2"/>
        <v>0</v>
      </c>
    </row>
    <row r="22" spans="1:14" ht="12.75">
      <c r="A22" s="288"/>
      <c r="B22" s="291"/>
      <c r="C22" s="101" t="s">
        <v>84</v>
      </c>
      <c r="D22" s="200"/>
      <c r="E22" s="138">
        <f aca="true" t="shared" si="3" ref="E22:N22">D22+E16-E18</f>
        <v>0</v>
      </c>
      <c r="F22" s="138">
        <f t="shared" si="3"/>
        <v>0</v>
      </c>
      <c r="G22" s="138">
        <f t="shared" si="3"/>
        <v>0</v>
      </c>
      <c r="H22" s="138">
        <f t="shared" si="3"/>
        <v>0</v>
      </c>
      <c r="I22" s="138">
        <f t="shared" si="3"/>
        <v>0</v>
      </c>
      <c r="J22" s="138">
        <f t="shared" si="3"/>
        <v>0</v>
      </c>
      <c r="K22" s="138">
        <f t="shared" si="3"/>
        <v>0</v>
      </c>
      <c r="L22" s="138">
        <f t="shared" si="3"/>
        <v>0</v>
      </c>
      <c r="M22" s="138">
        <f t="shared" si="3"/>
        <v>0</v>
      </c>
      <c r="N22" s="138">
        <f t="shared" si="3"/>
        <v>0</v>
      </c>
    </row>
    <row r="23" spans="1:14" ht="12.75">
      <c r="A23" s="286" t="s">
        <v>88</v>
      </c>
      <c r="B23" s="289"/>
      <c r="C23" s="124" t="s">
        <v>94</v>
      </c>
      <c r="D23" s="196" t="s">
        <v>44</v>
      </c>
      <c r="E23" s="140"/>
      <c r="F23" s="140"/>
      <c r="G23" s="140"/>
      <c r="H23" s="140"/>
      <c r="I23" s="140"/>
      <c r="J23" s="140"/>
      <c r="K23" s="140"/>
      <c r="L23" s="140"/>
      <c r="M23" s="140"/>
      <c r="N23" s="141"/>
    </row>
    <row r="24" spans="1:14" ht="12.75">
      <c r="A24" s="287"/>
      <c r="B24" s="290"/>
      <c r="C24" s="123" t="s">
        <v>84</v>
      </c>
      <c r="D24" s="196" t="s">
        <v>44</v>
      </c>
      <c r="E24" s="140"/>
      <c r="F24" s="140"/>
      <c r="G24" s="140"/>
      <c r="H24" s="140"/>
      <c r="I24" s="140"/>
      <c r="J24" s="140"/>
      <c r="K24" s="140"/>
      <c r="L24" s="140"/>
      <c r="M24" s="140"/>
      <c r="N24" s="141"/>
    </row>
    <row r="25" spans="1:14" ht="12.75">
      <c r="A25" s="287"/>
      <c r="B25" s="290"/>
      <c r="C25" s="100" t="s">
        <v>93</v>
      </c>
      <c r="D25" s="196" t="s">
        <v>44</v>
      </c>
      <c r="E25" s="138"/>
      <c r="F25" s="138"/>
      <c r="G25" s="138"/>
      <c r="H25" s="138"/>
      <c r="I25" s="138"/>
      <c r="J25" s="138"/>
      <c r="K25" s="138"/>
      <c r="L25" s="138"/>
      <c r="M25" s="138"/>
      <c r="N25" s="139"/>
    </row>
    <row r="26" spans="1:14" ht="12.75">
      <c r="A26" s="287"/>
      <c r="B26" s="290"/>
      <c r="C26" s="101" t="s">
        <v>84</v>
      </c>
      <c r="D26" s="196" t="s">
        <v>44</v>
      </c>
      <c r="E26" s="138"/>
      <c r="F26" s="138"/>
      <c r="G26" s="138"/>
      <c r="H26" s="138"/>
      <c r="I26" s="138"/>
      <c r="J26" s="138"/>
      <c r="K26" s="138"/>
      <c r="L26" s="138"/>
      <c r="M26" s="138"/>
      <c r="N26" s="139"/>
    </row>
    <row r="27" spans="1:14" ht="12.75">
      <c r="A27" s="287"/>
      <c r="B27" s="290"/>
      <c r="C27" s="100" t="s">
        <v>85</v>
      </c>
      <c r="D27" s="196" t="s">
        <v>44</v>
      </c>
      <c r="E27" s="138"/>
      <c r="F27" s="138"/>
      <c r="G27" s="138"/>
      <c r="H27" s="138"/>
      <c r="I27" s="138"/>
      <c r="J27" s="138"/>
      <c r="K27" s="138"/>
      <c r="L27" s="138"/>
      <c r="M27" s="138"/>
      <c r="N27" s="139"/>
    </row>
    <row r="28" spans="1:14" ht="12.75">
      <c r="A28" s="287"/>
      <c r="B28" s="290"/>
      <c r="C28" s="101" t="s">
        <v>84</v>
      </c>
      <c r="D28" s="196" t="s">
        <v>44</v>
      </c>
      <c r="E28" s="138"/>
      <c r="F28" s="138"/>
      <c r="G28" s="138"/>
      <c r="H28" s="138"/>
      <c r="I28" s="138"/>
      <c r="J28" s="138"/>
      <c r="K28" s="138"/>
      <c r="L28" s="138"/>
      <c r="M28" s="138"/>
      <c r="N28" s="139"/>
    </row>
    <row r="29" spans="1:14" ht="12.75">
      <c r="A29" s="287"/>
      <c r="B29" s="290"/>
      <c r="C29" s="194" t="s">
        <v>110</v>
      </c>
      <c r="D29" s="199"/>
      <c r="E29" s="138">
        <f>D29+E23-E25</f>
        <v>0</v>
      </c>
      <c r="F29" s="138">
        <f aca="true" t="shared" si="4" ref="F29:N29">E29+F23-F25</f>
        <v>0</v>
      </c>
      <c r="G29" s="138">
        <f t="shared" si="4"/>
        <v>0</v>
      </c>
      <c r="H29" s="138">
        <f t="shared" si="4"/>
        <v>0</v>
      </c>
      <c r="I29" s="138">
        <f t="shared" si="4"/>
        <v>0</v>
      </c>
      <c r="J29" s="138">
        <f t="shared" si="4"/>
        <v>0</v>
      </c>
      <c r="K29" s="138">
        <f t="shared" si="4"/>
        <v>0</v>
      </c>
      <c r="L29" s="138">
        <f t="shared" si="4"/>
        <v>0</v>
      </c>
      <c r="M29" s="138">
        <f t="shared" si="4"/>
        <v>0</v>
      </c>
      <c r="N29" s="139">
        <f t="shared" si="4"/>
        <v>0</v>
      </c>
    </row>
    <row r="30" spans="1:14" ht="12.75">
      <c r="A30" s="288"/>
      <c r="B30" s="291"/>
      <c r="C30" s="101" t="s">
        <v>84</v>
      </c>
      <c r="D30" s="200"/>
      <c r="E30" s="138">
        <f aca="true" t="shared" si="5" ref="E30:N30">D30+E24-E26</f>
        <v>0</v>
      </c>
      <c r="F30" s="138">
        <f t="shared" si="5"/>
        <v>0</v>
      </c>
      <c r="G30" s="138">
        <f t="shared" si="5"/>
        <v>0</v>
      </c>
      <c r="H30" s="138">
        <f t="shared" si="5"/>
        <v>0</v>
      </c>
      <c r="I30" s="138">
        <f t="shared" si="5"/>
        <v>0</v>
      </c>
      <c r="J30" s="138">
        <f t="shared" si="5"/>
        <v>0</v>
      </c>
      <c r="K30" s="138">
        <f t="shared" si="5"/>
        <v>0</v>
      </c>
      <c r="L30" s="138">
        <f t="shared" si="5"/>
        <v>0</v>
      </c>
      <c r="M30" s="138">
        <f t="shared" si="5"/>
        <v>0</v>
      </c>
      <c r="N30" s="138">
        <f t="shared" si="5"/>
        <v>0</v>
      </c>
    </row>
    <row r="31" spans="1:14" ht="12.75">
      <c r="A31" s="286" t="s">
        <v>111</v>
      </c>
      <c r="B31" s="289"/>
      <c r="C31" s="124" t="s">
        <v>94</v>
      </c>
      <c r="D31" s="196" t="s">
        <v>44</v>
      </c>
      <c r="E31" s="140"/>
      <c r="F31" s="140"/>
      <c r="G31" s="140"/>
      <c r="H31" s="140"/>
      <c r="I31" s="140"/>
      <c r="J31" s="140"/>
      <c r="K31" s="140"/>
      <c r="L31" s="140"/>
      <c r="M31" s="140"/>
      <c r="N31" s="141"/>
    </row>
    <row r="32" spans="1:14" ht="12.75">
      <c r="A32" s="287"/>
      <c r="B32" s="290"/>
      <c r="C32" s="123" t="s">
        <v>84</v>
      </c>
      <c r="D32" s="196" t="s">
        <v>44</v>
      </c>
      <c r="E32" s="140"/>
      <c r="F32" s="140"/>
      <c r="G32" s="140"/>
      <c r="H32" s="140"/>
      <c r="I32" s="140"/>
      <c r="J32" s="140"/>
      <c r="K32" s="140"/>
      <c r="L32" s="140"/>
      <c r="M32" s="140"/>
      <c r="N32" s="141"/>
    </row>
    <row r="33" spans="1:14" ht="12.75">
      <c r="A33" s="287"/>
      <c r="B33" s="290"/>
      <c r="C33" s="100" t="s">
        <v>93</v>
      </c>
      <c r="D33" s="196" t="s">
        <v>44</v>
      </c>
      <c r="E33" s="138"/>
      <c r="F33" s="138"/>
      <c r="G33" s="138"/>
      <c r="H33" s="138"/>
      <c r="I33" s="138"/>
      <c r="J33" s="138"/>
      <c r="K33" s="138"/>
      <c r="L33" s="138"/>
      <c r="M33" s="138"/>
      <c r="N33" s="139"/>
    </row>
    <row r="34" spans="1:14" ht="12.75">
      <c r="A34" s="287"/>
      <c r="B34" s="290"/>
      <c r="C34" s="101" t="s">
        <v>84</v>
      </c>
      <c r="D34" s="196" t="s">
        <v>44</v>
      </c>
      <c r="E34" s="138"/>
      <c r="F34" s="138"/>
      <c r="G34" s="138"/>
      <c r="H34" s="138"/>
      <c r="I34" s="138"/>
      <c r="J34" s="138"/>
      <c r="K34" s="138"/>
      <c r="L34" s="138"/>
      <c r="M34" s="138"/>
      <c r="N34" s="139"/>
    </row>
    <row r="35" spans="1:14" ht="12.75">
      <c r="A35" s="287"/>
      <c r="B35" s="290"/>
      <c r="C35" s="100" t="s">
        <v>85</v>
      </c>
      <c r="D35" s="196" t="s">
        <v>44</v>
      </c>
      <c r="E35" s="138"/>
      <c r="F35" s="138"/>
      <c r="G35" s="138"/>
      <c r="H35" s="138"/>
      <c r="I35" s="138"/>
      <c r="J35" s="138"/>
      <c r="K35" s="138"/>
      <c r="L35" s="138"/>
      <c r="M35" s="138"/>
      <c r="N35" s="139"/>
    </row>
    <row r="36" spans="1:14" ht="12.75">
      <c r="A36" s="287"/>
      <c r="B36" s="290"/>
      <c r="C36" s="101" t="s">
        <v>84</v>
      </c>
      <c r="D36" s="196" t="s">
        <v>44</v>
      </c>
      <c r="E36" s="138"/>
      <c r="F36" s="138"/>
      <c r="G36" s="138"/>
      <c r="H36" s="138"/>
      <c r="I36" s="138"/>
      <c r="J36" s="138"/>
      <c r="K36" s="138"/>
      <c r="L36" s="138"/>
      <c r="M36" s="138"/>
      <c r="N36" s="139"/>
    </row>
    <row r="37" spans="1:14" ht="12.75">
      <c r="A37" s="287"/>
      <c r="B37" s="290"/>
      <c r="C37" s="194" t="s">
        <v>110</v>
      </c>
      <c r="D37" s="199"/>
      <c r="E37" s="138">
        <f>D37+E31-E33</f>
        <v>0</v>
      </c>
      <c r="F37" s="138">
        <f aca="true" t="shared" si="6" ref="F37:N37">E37+F31-F33</f>
        <v>0</v>
      </c>
      <c r="G37" s="138">
        <f t="shared" si="6"/>
        <v>0</v>
      </c>
      <c r="H37" s="138">
        <f t="shared" si="6"/>
        <v>0</v>
      </c>
      <c r="I37" s="138">
        <f t="shared" si="6"/>
        <v>0</v>
      </c>
      <c r="J37" s="138">
        <f t="shared" si="6"/>
        <v>0</v>
      </c>
      <c r="K37" s="138">
        <f t="shared" si="6"/>
        <v>0</v>
      </c>
      <c r="L37" s="138">
        <f t="shared" si="6"/>
        <v>0</v>
      </c>
      <c r="M37" s="138">
        <f t="shared" si="6"/>
        <v>0</v>
      </c>
      <c r="N37" s="139">
        <f t="shared" si="6"/>
        <v>0</v>
      </c>
    </row>
    <row r="38" spans="1:14" ht="12.75">
      <c r="A38" s="288"/>
      <c r="B38" s="291"/>
      <c r="C38" s="101" t="s">
        <v>84</v>
      </c>
      <c r="D38" s="200"/>
      <c r="E38" s="138">
        <f aca="true" t="shared" si="7" ref="E38:N38">D38+E32-E34</f>
        <v>0</v>
      </c>
      <c r="F38" s="138">
        <f t="shared" si="7"/>
        <v>0</v>
      </c>
      <c r="G38" s="138">
        <f t="shared" si="7"/>
        <v>0</v>
      </c>
      <c r="H38" s="138">
        <f t="shared" si="7"/>
        <v>0</v>
      </c>
      <c r="I38" s="138">
        <f t="shared" si="7"/>
        <v>0</v>
      </c>
      <c r="J38" s="138">
        <f t="shared" si="7"/>
        <v>0</v>
      </c>
      <c r="K38" s="138">
        <f t="shared" si="7"/>
        <v>0</v>
      </c>
      <c r="L38" s="138">
        <f t="shared" si="7"/>
        <v>0</v>
      </c>
      <c r="M38" s="138">
        <f t="shared" si="7"/>
        <v>0</v>
      </c>
      <c r="N38" s="138">
        <f t="shared" si="7"/>
        <v>0</v>
      </c>
    </row>
    <row r="39" spans="1:14" ht="12.75">
      <c r="A39" s="286" t="s">
        <v>112</v>
      </c>
      <c r="B39" s="289"/>
      <c r="C39" s="124" t="s">
        <v>94</v>
      </c>
      <c r="D39" s="196" t="s">
        <v>44</v>
      </c>
      <c r="E39" s="140"/>
      <c r="F39" s="140"/>
      <c r="G39" s="140"/>
      <c r="H39" s="140"/>
      <c r="I39" s="140"/>
      <c r="J39" s="140"/>
      <c r="K39" s="140"/>
      <c r="L39" s="140"/>
      <c r="M39" s="140"/>
      <c r="N39" s="141"/>
    </row>
    <row r="40" spans="1:14" ht="12.75">
      <c r="A40" s="287"/>
      <c r="B40" s="290"/>
      <c r="C40" s="123" t="s">
        <v>84</v>
      </c>
      <c r="D40" s="196" t="s">
        <v>44</v>
      </c>
      <c r="E40" s="140"/>
      <c r="F40" s="140"/>
      <c r="G40" s="140"/>
      <c r="H40" s="140"/>
      <c r="I40" s="140"/>
      <c r="J40" s="140"/>
      <c r="K40" s="140"/>
      <c r="L40" s="140"/>
      <c r="M40" s="140"/>
      <c r="N40" s="141"/>
    </row>
    <row r="41" spans="1:14" ht="12.75">
      <c r="A41" s="287"/>
      <c r="B41" s="290"/>
      <c r="C41" s="100" t="s">
        <v>93</v>
      </c>
      <c r="D41" s="196" t="s">
        <v>44</v>
      </c>
      <c r="E41" s="138"/>
      <c r="F41" s="138"/>
      <c r="G41" s="138"/>
      <c r="H41" s="138"/>
      <c r="I41" s="138"/>
      <c r="J41" s="138"/>
      <c r="K41" s="138"/>
      <c r="L41" s="138"/>
      <c r="M41" s="138"/>
      <c r="N41" s="139"/>
    </row>
    <row r="42" spans="1:14" ht="12.75">
      <c r="A42" s="287"/>
      <c r="B42" s="290"/>
      <c r="C42" s="101" t="s">
        <v>84</v>
      </c>
      <c r="D42" s="196" t="s">
        <v>44</v>
      </c>
      <c r="E42" s="138"/>
      <c r="F42" s="138"/>
      <c r="G42" s="138"/>
      <c r="H42" s="138"/>
      <c r="I42" s="138"/>
      <c r="J42" s="138"/>
      <c r="K42" s="138"/>
      <c r="L42" s="138"/>
      <c r="M42" s="138"/>
      <c r="N42" s="139"/>
    </row>
    <row r="43" spans="1:14" ht="12.75">
      <c r="A43" s="287"/>
      <c r="B43" s="290"/>
      <c r="C43" s="100" t="s">
        <v>85</v>
      </c>
      <c r="D43" s="196" t="s">
        <v>44</v>
      </c>
      <c r="E43" s="138"/>
      <c r="F43" s="138"/>
      <c r="G43" s="138"/>
      <c r="H43" s="138"/>
      <c r="I43" s="138"/>
      <c r="J43" s="138"/>
      <c r="K43" s="138"/>
      <c r="L43" s="138"/>
      <c r="M43" s="138"/>
      <c r="N43" s="139"/>
    </row>
    <row r="44" spans="1:14" ht="12.75">
      <c r="A44" s="287"/>
      <c r="B44" s="290"/>
      <c r="C44" s="101" t="s">
        <v>84</v>
      </c>
      <c r="D44" s="196" t="s">
        <v>44</v>
      </c>
      <c r="E44" s="138"/>
      <c r="F44" s="138"/>
      <c r="G44" s="138"/>
      <c r="H44" s="138"/>
      <c r="I44" s="138"/>
      <c r="J44" s="138"/>
      <c r="K44" s="138"/>
      <c r="L44" s="138"/>
      <c r="M44" s="138"/>
      <c r="N44" s="139"/>
    </row>
    <row r="45" spans="1:14" ht="12.75">
      <c r="A45" s="287"/>
      <c r="B45" s="290"/>
      <c r="C45" s="194" t="s">
        <v>110</v>
      </c>
      <c r="D45" s="199"/>
      <c r="E45" s="138">
        <f>D45+E39-E41</f>
        <v>0</v>
      </c>
      <c r="F45" s="138">
        <f aca="true" t="shared" si="8" ref="F45:N45">E45+F39-F41</f>
        <v>0</v>
      </c>
      <c r="G45" s="138">
        <f t="shared" si="8"/>
        <v>0</v>
      </c>
      <c r="H45" s="138">
        <f t="shared" si="8"/>
        <v>0</v>
      </c>
      <c r="I45" s="138">
        <f t="shared" si="8"/>
        <v>0</v>
      </c>
      <c r="J45" s="138">
        <f t="shared" si="8"/>
        <v>0</v>
      </c>
      <c r="K45" s="138">
        <f t="shared" si="8"/>
        <v>0</v>
      </c>
      <c r="L45" s="138">
        <f t="shared" si="8"/>
        <v>0</v>
      </c>
      <c r="M45" s="138">
        <f t="shared" si="8"/>
        <v>0</v>
      </c>
      <c r="N45" s="139">
        <f t="shared" si="8"/>
        <v>0</v>
      </c>
    </row>
    <row r="46" spans="1:14" ht="12.75">
      <c r="A46" s="288"/>
      <c r="B46" s="291"/>
      <c r="C46" s="101" t="s">
        <v>84</v>
      </c>
      <c r="D46" s="200"/>
      <c r="E46" s="138">
        <f aca="true" t="shared" si="9" ref="E46:N46">D46+E40-E42</f>
        <v>0</v>
      </c>
      <c r="F46" s="138">
        <f t="shared" si="9"/>
        <v>0</v>
      </c>
      <c r="G46" s="138">
        <f t="shared" si="9"/>
        <v>0</v>
      </c>
      <c r="H46" s="138">
        <f t="shared" si="9"/>
        <v>0</v>
      </c>
      <c r="I46" s="138">
        <f t="shared" si="9"/>
        <v>0</v>
      </c>
      <c r="J46" s="138">
        <f t="shared" si="9"/>
        <v>0</v>
      </c>
      <c r="K46" s="138">
        <f t="shared" si="9"/>
        <v>0</v>
      </c>
      <c r="L46" s="138">
        <f t="shared" si="9"/>
        <v>0</v>
      </c>
      <c r="M46" s="138">
        <f t="shared" si="9"/>
        <v>0</v>
      </c>
      <c r="N46" s="138">
        <f t="shared" si="9"/>
        <v>0</v>
      </c>
    </row>
    <row r="47" spans="1:14" ht="12.75">
      <c r="A47" s="286" t="s">
        <v>113</v>
      </c>
      <c r="B47" s="289"/>
      <c r="C47" s="124" t="s">
        <v>94</v>
      </c>
      <c r="D47" s="196" t="s">
        <v>44</v>
      </c>
      <c r="E47" s="140"/>
      <c r="F47" s="140"/>
      <c r="G47" s="140"/>
      <c r="H47" s="140"/>
      <c r="I47" s="140"/>
      <c r="J47" s="140"/>
      <c r="K47" s="140"/>
      <c r="L47" s="140"/>
      <c r="M47" s="140"/>
      <c r="N47" s="141"/>
    </row>
    <row r="48" spans="1:14" ht="12.75">
      <c r="A48" s="287"/>
      <c r="B48" s="290"/>
      <c r="C48" s="123" t="s">
        <v>84</v>
      </c>
      <c r="D48" s="196" t="s">
        <v>44</v>
      </c>
      <c r="E48" s="140"/>
      <c r="F48" s="140"/>
      <c r="G48" s="140"/>
      <c r="H48" s="140"/>
      <c r="I48" s="140"/>
      <c r="J48" s="140"/>
      <c r="K48" s="140"/>
      <c r="L48" s="140"/>
      <c r="M48" s="140"/>
      <c r="N48" s="141"/>
    </row>
    <row r="49" spans="1:14" ht="12.75">
      <c r="A49" s="287"/>
      <c r="B49" s="290"/>
      <c r="C49" s="100" t="s">
        <v>93</v>
      </c>
      <c r="D49" s="196" t="s">
        <v>44</v>
      </c>
      <c r="E49" s="138"/>
      <c r="F49" s="138"/>
      <c r="G49" s="138"/>
      <c r="H49" s="138"/>
      <c r="I49" s="138"/>
      <c r="J49" s="138"/>
      <c r="K49" s="138"/>
      <c r="L49" s="138"/>
      <c r="M49" s="138"/>
      <c r="N49" s="139"/>
    </row>
    <row r="50" spans="1:14" ht="12.75">
      <c r="A50" s="287"/>
      <c r="B50" s="290"/>
      <c r="C50" s="101" t="s">
        <v>84</v>
      </c>
      <c r="D50" s="196" t="s">
        <v>44</v>
      </c>
      <c r="E50" s="138"/>
      <c r="F50" s="138"/>
      <c r="G50" s="138"/>
      <c r="H50" s="138"/>
      <c r="I50" s="138"/>
      <c r="J50" s="138"/>
      <c r="K50" s="138"/>
      <c r="L50" s="138"/>
      <c r="M50" s="138"/>
      <c r="N50" s="139"/>
    </row>
    <row r="51" spans="1:14" ht="12.75">
      <c r="A51" s="287"/>
      <c r="B51" s="290"/>
      <c r="C51" s="100" t="s">
        <v>85</v>
      </c>
      <c r="D51" s="196" t="s">
        <v>44</v>
      </c>
      <c r="E51" s="138"/>
      <c r="F51" s="138"/>
      <c r="G51" s="138"/>
      <c r="H51" s="138"/>
      <c r="I51" s="138"/>
      <c r="J51" s="138"/>
      <c r="K51" s="138"/>
      <c r="L51" s="138"/>
      <c r="M51" s="138"/>
      <c r="N51" s="139"/>
    </row>
    <row r="52" spans="1:14" ht="12.75">
      <c r="A52" s="287"/>
      <c r="B52" s="290"/>
      <c r="C52" s="101" t="s">
        <v>84</v>
      </c>
      <c r="D52" s="196" t="s">
        <v>44</v>
      </c>
      <c r="E52" s="138"/>
      <c r="F52" s="138"/>
      <c r="G52" s="138"/>
      <c r="H52" s="138"/>
      <c r="I52" s="138"/>
      <c r="J52" s="138"/>
      <c r="K52" s="138"/>
      <c r="L52" s="138"/>
      <c r="M52" s="138"/>
      <c r="N52" s="139"/>
    </row>
    <row r="53" spans="1:14" ht="12.75">
      <c r="A53" s="287"/>
      <c r="B53" s="290"/>
      <c r="C53" s="194" t="s">
        <v>110</v>
      </c>
      <c r="D53" s="199"/>
      <c r="E53" s="138">
        <f>D53+E47-E49</f>
        <v>0</v>
      </c>
      <c r="F53" s="138">
        <f aca="true" t="shared" si="10" ref="F53:N53">E53+F47-F49</f>
        <v>0</v>
      </c>
      <c r="G53" s="138">
        <f t="shared" si="10"/>
        <v>0</v>
      </c>
      <c r="H53" s="138">
        <f t="shared" si="10"/>
        <v>0</v>
      </c>
      <c r="I53" s="138">
        <f t="shared" si="10"/>
        <v>0</v>
      </c>
      <c r="J53" s="138">
        <f t="shared" si="10"/>
        <v>0</v>
      </c>
      <c r="K53" s="138">
        <f t="shared" si="10"/>
        <v>0</v>
      </c>
      <c r="L53" s="138">
        <f t="shared" si="10"/>
        <v>0</v>
      </c>
      <c r="M53" s="138">
        <f t="shared" si="10"/>
        <v>0</v>
      </c>
      <c r="N53" s="139">
        <f t="shared" si="10"/>
        <v>0</v>
      </c>
    </row>
    <row r="54" spans="1:14" ht="12.75">
      <c r="A54" s="288"/>
      <c r="B54" s="291"/>
      <c r="C54" s="101" t="s">
        <v>84</v>
      </c>
      <c r="D54" s="200"/>
      <c r="E54" s="138">
        <f aca="true" t="shared" si="11" ref="E54:N54">D54+E48-E50</f>
        <v>0</v>
      </c>
      <c r="F54" s="138">
        <f t="shared" si="11"/>
        <v>0</v>
      </c>
      <c r="G54" s="138">
        <f t="shared" si="11"/>
        <v>0</v>
      </c>
      <c r="H54" s="138">
        <f t="shared" si="11"/>
        <v>0</v>
      </c>
      <c r="I54" s="138">
        <f t="shared" si="11"/>
        <v>0</v>
      </c>
      <c r="J54" s="138">
        <f t="shared" si="11"/>
        <v>0</v>
      </c>
      <c r="K54" s="138">
        <f t="shared" si="11"/>
        <v>0</v>
      </c>
      <c r="L54" s="138">
        <f t="shared" si="11"/>
        <v>0</v>
      </c>
      <c r="M54" s="138">
        <f t="shared" si="11"/>
        <v>0</v>
      </c>
      <c r="N54" s="138">
        <f t="shared" si="11"/>
        <v>0</v>
      </c>
    </row>
    <row r="55" spans="1:14" ht="12.75">
      <c r="A55" s="286" t="s">
        <v>114</v>
      </c>
      <c r="B55" s="289"/>
      <c r="C55" s="124" t="s">
        <v>94</v>
      </c>
      <c r="D55" s="196" t="s">
        <v>44</v>
      </c>
      <c r="E55" s="140"/>
      <c r="F55" s="140"/>
      <c r="G55" s="140"/>
      <c r="H55" s="140"/>
      <c r="I55" s="140"/>
      <c r="J55" s="140"/>
      <c r="K55" s="140"/>
      <c r="L55" s="140"/>
      <c r="M55" s="140"/>
      <c r="N55" s="141"/>
    </row>
    <row r="56" spans="1:14" ht="12.75">
      <c r="A56" s="287"/>
      <c r="B56" s="290"/>
      <c r="C56" s="123" t="s">
        <v>84</v>
      </c>
      <c r="D56" s="196" t="s">
        <v>44</v>
      </c>
      <c r="E56" s="140"/>
      <c r="F56" s="140"/>
      <c r="G56" s="140"/>
      <c r="H56" s="140"/>
      <c r="I56" s="140"/>
      <c r="J56" s="140"/>
      <c r="K56" s="140"/>
      <c r="L56" s="140"/>
      <c r="M56" s="140"/>
      <c r="N56" s="141"/>
    </row>
    <row r="57" spans="1:14" ht="12.75">
      <c r="A57" s="287"/>
      <c r="B57" s="290"/>
      <c r="C57" s="100" t="s">
        <v>93</v>
      </c>
      <c r="D57" s="196" t="s">
        <v>44</v>
      </c>
      <c r="E57" s="138"/>
      <c r="F57" s="138"/>
      <c r="G57" s="138"/>
      <c r="H57" s="138"/>
      <c r="I57" s="138"/>
      <c r="J57" s="138"/>
      <c r="K57" s="138"/>
      <c r="L57" s="138"/>
      <c r="M57" s="138"/>
      <c r="N57" s="139"/>
    </row>
    <row r="58" spans="1:14" ht="12.75">
      <c r="A58" s="287"/>
      <c r="B58" s="290"/>
      <c r="C58" s="101" t="s">
        <v>84</v>
      </c>
      <c r="D58" s="196" t="s">
        <v>44</v>
      </c>
      <c r="E58" s="138"/>
      <c r="F58" s="138"/>
      <c r="G58" s="138"/>
      <c r="H58" s="138"/>
      <c r="I58" s="138"/>
      <c r="J58" s="138"/>
      <c r="K58" s="138"/>
      <c r="L58" s="138"/>
      <c r="M58" s="138"/>
      <c r="N58" s="139"/>
    </row>
    <row r="59" spans="1:14" ht="12.75">
      <c r="A59" s="287"/>
      <c r="B59" s="290"/>
      <c r="C59" s="100" t="s">
        <v>85</v>
      </c>
      <c r="D59" s="196" t="s">
        <v>44</v>
      </c>
      <c r="E59" s="138"/>
      <c r="F59" s="138"/>
      <c r="G59" s="138"/>
      <c r="H59" s="138"/>
      <c r="I59" s="138"/>
      <c r="J59" s="138"/>
      <c r="K59" s="138"/>
      <c r="L59" s="138"/>
      <c r="M59" s="138"/>
      <c r="N59" s="139"/>
    </row>
    <row r="60" spans="1:14" ht="12.75">
      <c r="A60" s="287"/>
      <c r="B60" s="290"/>
      <c r="C60" s="101" t="s">
        <v>84</v>
      </c>
      <c r="D60" s="196" t="s">
        <v>44</v>
      </c>
      <c r="E60" s="138"/>
      <c r="F60" s="138"/>
      <c r="G60" s="138"/>
      <c r="H60" s="138"/>
      <c r="I60" s="138"/>
      <c r="J60" s="138"/>
      <c r="K60" s="138"/>
      <c r="L60" s="138"/>
      <c r="M60" s="138"/>
      <c r="N60" s="139"/>
    </row>
    <row r="61" spans="1:14" ht="12.75">
      <c r="A61" s="287"/>
      <c r="B61" s="290"/>
      <c r="C61" s="194" t="s">
        <v>110</v>
      </c>
      <c r="D61" s="199"/>
      <c r="E61" s="138">
        <f>D61+E55-E57</f>
        <v>0</v>
      </c>
      <c r="F61" s="138">
        <f aca="true" t="shared" si="12" ref="F61:N61">E61+F55-F57</f>
        <v>0</v>
      </c>
      <c r="G61" s="138">
        <f t="shared" si="12"/>
        <v>0</v>
      </c>
      <c r="H61" s="138">
        <f t="shared" si="12"/>
        <v>0</v>
      </c>
      <c r="I61" s="138">
        <f t="shared" si="12"/>
        <v>0</v>
      </c>
      <c r="J61" s="138">
        <f t="shared" si="12"/>
        <v>0</v>
      </c>
      <c r="K61" s="138">
        <f t="shared" si="12"/>
        <v>0</v>
      </c>
      <c r="L61" s="138">
        <f t="shared" si="12"/>
        <v>0</v>
      </c>
      <c r="M61" s="138">
        <f t="shared" si="12"/>
        <v>0</v>
      </c>
      <c r="N61" s="139">
        <f t="shared" si="12"/>
        <v>0</v>
      </c>
    </row>
    <row r="62" spans="1:14" ht="12.75">
      <c r="A62" s="288"/>
      <c r="B62" s="291"/>
      <c r="C62" s="101" t="s">
        <v>84</v>
      </c>
      <c r="D62" s="200"/>
      <c r="E62" s="138">
        <f aca="true" t="shared" si="13" ref="E62:N62">D62+E56-E58</f>
        <v>0</v>
      </c>
      <c r="F62" s="138">
        <f t="shared" si="13"/>
        <v>0</v>
      </c>
      <c r="G62" s="138">
        <f t="shared" si="13"/>
        <v>0</v>
      </c>
      <c r="H62" s="138">
        <f t="shared" si="13"/>
        <v>0</v>
      </c>
      <c r="I62" s="138">
        <f t="shared" si="13"/>
        <v>0</v>
      </c>
      <c r="J62" s="138">
        <f t="shared" si="13"/>
        <v>0</v>
      </c>
      <c r="K62" s="138">
        <f t="shared" si="13"/>
        <v>0</v>
      </c>
      <c r="L62" s="138">
        <f t="shared" si="13"/>
        <v>0</v>
      </c>
      <c r="M62" s="138">
        <f t="shared" si="13"/>
        <v>0</v>
      </c>
      <c r="N62" s="138">
        <f t="shared" si="13"/>
        <v>0</v>
      </c>
    </row>
    <row r="63" spans="1:14" ht="12.75">
      <c r="A63" s="286" t="s">
        <v>115</v>
      </c>
      <c r="B63" s="289"/>
      <c r="C63" s="124" t="s">
        <v>94</v>
      </c>
      <c r="D63" s="196" t="s">
        <v>44</v>
      </c>
      <c r="E63" s="140"/>
      <c r="F63" s="140"/>
      <c r="G63" s="140"/>
      <c r="H63" s="140"/>
      <c r="I63" s="140"/>
      <c r="J63" s="140"/>
      <c r="K63" s="140"/>
      <c r="L63" s="140"/>
      <c r="M63" s="140"/>
      <c r="N63" s="141"/>
    </row>
    <row r="64" spans="1:14" ht="12.75">
      <c r="A64" s="287"/>
      <c r="B64" s="290"/>
      <c r="C64" s="123" t="s">
        <v>84</v>
      </c>
      <c r="D64" s="196" t="s">
        <v>44</v>
      </c>
      <c r="E64" s="140"/>
      <c r="F64" s="140"/>
      <c r="G64" s="140"/>
      <c r="H64" s="140"/>
      <c r="I64" s="140"/>
      <c r="J64" s="140"/>
      <c r="K64" s="140"/>
      <c r="L64" s="140"/>
      <c r="M64" s="140"/>
      <c r="N64" s="141"/>
    </row>
    <row r="65" spans="1:14" ht="12.75">
      <c r="A65" s="287"/>
      <c r="B65" s="290"/>
      <c r="C65" s="100" t="s">
        <v>93</v>
      </c>
      <c r="D65" s="196" t="s">
        <v>44</v>
      </c>
      <c r="E65" s="138"/>
      <c r="F65" s="138"/>
      <c r="G65" s="138"/>
      <c r="H65" s="138"/>
      <c r="I65" s="138"/>
      <c r="J65" s="138"/>
      <c r="K65" s="138"/>
      <c r="L65" s="138"/>
      <c r="M65" s="138"/>
      <c r="N65" s="139"/>
    </row>
    <row r="66" spans="1:14" ht="12.75">
      <c r="A66" s="287"/>
      <c r="B66" s="290"/>
      <c r="C66" s="101" t="s">
        <v>84</v>
      </c>
      <c r="D66" s="196" t="s">
        <v>44</v>
      </c>
      <c r="E66" s="138"/>
      <c r="F66" s="138"/>
      <c r="G66" s="138"/>
      <c r="H66" s="138"/>
      <c r="I66" s="138"/>
      <c r="J66" s="138"/>
      <c r="K66" s="138"/>
      <c r="L66" s="138"/>
      <c r="M66" s="138"/>
      <c r="N66" s="139"/>
    </row>
    <row r="67" spans="1:14" ht="12.75">
      <c r="A67" s="287"/>
      <c r="B67" s="290"/>
      <c r="C67" s="100" t="s">
        <v>85</v>
      </c>
      <c r="D67" s="196" t="s">
        <v>44</v>
      </c>
      <c r="E67" s="138"/>
      <c r="F67" s="138"/>
      <c r="G67" s="138"/>
      <c r="H67" s="138"/>
      <c r="I67" s="138"/>
      <c r="J67" s="138"/>
      <c r="K67" s="138"/>
      <c r="L67" s="138"/>
      <c r="M67" s="138"/>
      <c r="N67" s="139"/>
    </row>
    <row r="68" spans="1:14" ht="12.75">
      <c r="A68" s="287"/>
      <c r="B68" s="290"/>
      <c r="C68" s="101" t="s">
        <v>84</v>
      </c>
      <c r="D68" s="196" t="s">
        <v>44</v>
      </c>
      <c r="E68" s="138"/>
      <c r="F68" s="138"/>
      <c r="G68" s="138"/>
      <c r="H68" s="138"/>
      <c r="I68" s="138"/>
      <c r="J68" s="138"/>
      <c r="K68" s="138"/>
      <c r="L68" s="138"/>
      <c r="M68" s="138"/>
      <c r="N68" s="139"/>
    </row>
    <row r="69" spans="1:14" ht="12.75">
      <c r="A69" s="287"/>
      <c r="B69" s="290"/>
      <c r="C69" s="194" t="s">
        <v>110</v>
      </c>
      <c r="D69" s="199"/>
      <c r="E69" s="138">
        <f>D69+E63-E65</f>
        <v>0</v>
      </c>
      <c r="F69" s="138">
        <f aca="true" t="shared" si="14" ref="F69:N69">E69+F63-F65</f>
        <v>0</v>
      </c>
      <c r="G69" s="138">
        <f t="shared" si="14"/>
        <v>0</v>
      </c>
      <c r="H69" s="138">
        <f t="shared" si="14"/>
        <v>0</v>
      </c>
      <c r="I69" s="138">
        <f t="shared" si="14"/>
        <v>0</v>
      </c>
      <c r="J69" s="138">
        <f t="shared" si="14"/>
        <v>0</v>
      </c>
      <c r="K69" s="138">
        <f t="shared" si="14"/>
        <v>0</v>
      </c>
      <c r="L69" s="138">
        <f t="shared" si="14"/>
        <v>0</v>
      </c>
      <c r="M69" s="138">
        <f t="shared" si="14"/>
        <v>0</v>
      </c>
      <c r="N69" s="139">
        <f t="shared" si="14"/>
        <v>0</v>
      </c>
    </row>
    <row r="70" spans="1:14" ht="12.75">
      <c r="A70" s="288"/>
      <c r="B70" s="291"/>
      <c r="C70" s="101" t="s">
        <v>84</v>
      </c>
      <c r="D70" s="200"/>
      <c r="E70" s="138">
        <f aca="true" t="shared" si="15" ref="E70:N70">D70+E64-E66</f>
        <v>0</v>
      </c>
      <c r="F70" s="138">
        <f t="shared" si="15"/>
        <v>0</v>
      </c>
      <c r="G70" s="138">
        <f t="shared" si="15"/>
        <v>0</v>
      </c>
      <c r="H70" s="138">
        <f t="shared" si="15"/>
        <v>0</v>
      </c>
      <c r="I70" s="138">
        <f t="shared" si="15"/>
        <v>0</v>
      </c>
      <c r="J70" s="138">
        <f t="shared" si="15"/>
        <v>0</v>
      </c>
      <c r="K70" s="138">
        <f t="shared" si="15"/>
        <v>0</v>
      </c>
      <c r="L70" s="138">
        <f t="shared" si="15"/>
        <v>0</v>
      </c>
      <c r="M70" s="138">
        <f t="shared" si="15"/>
        <v>0</v>
      </c>
      <c r="N70" s="138">
        <f t="shared" si="15"/>
        <v>0</v>
      </c>
    </row>
    <row r="71" spans="1:14" ht="12.75">
      <c r="A71" s="286" t="s">
        <v>116</v>
      </c>
      <c r="B71" s="289"/>
      <c r="C71" s="124" t="s">
        <v>94</v>
      </c>
      <c r="D71" s="196" t="s">
        <v>44</v>
      </c>
      <c r="E71" s="140"/>
      <c r="F71" s="140"/>
      <c r="G71" s="140"/>
      <c r="H71" s="140"/>
      <c r="I71" s="140"/>
      <c r="J71" s="140"/>
      <c r="K71" s="140"/>
      <c r="L71" s="140"/>
      <c r="M71" s="140"/>
      <c r="N71" s="141"/>
    </row>
    <row r="72" spans="1:14" ht="12.75">
      <c r="A72" s="287"/>
      <c r="B72" s="290"/>
      <c r="C72" s="123" t="s">
        <v>84</v>
      </c>
      <c r="D72" s="196" t="s">
        <v>44</v>
      </c>
      <c r="E72" s="140"/>
      <c r="F72" s="140"/>
      <c r="G72" s="140"/>
      <c r="H72" s="140"/>
      <c r="I72" s="140"/>
      <c r="J72" s="140"/>
      <c r="K72" s="140"/>
      <c r="L72" s="140"/>
      <c r="M72" s="140"/>
      <c r="N72" s="141"/>
    </row>
    <row r="73" spans="1:14" ht="12.75">
      <c r="A73" s="287"/>
      <c r="B73" s="290"/>
      <c r="C73" s="100" t="s">
        <v>93</v>
      </c>
      <c r="D73" s="196" t="s">
        <v>44</v>
      </c>
      <c r="E73" s="138"/>
      <c r="F73" s="138"/>
      <c r="G73" s="138"/>
      <c r="H73" s="138"/>
      <c r="I73" s="138"/>
      <c r="J73" s="138"/>
      <c r="K73" s="138"/>
      <c r="L73" s="138"/>
      <c r="M73" s="138"/>
      <c r="N73" s="139"/>
    </row>
    <row r="74" spans="1:14" ht="12.75">
      <c r="A74" s="287"/>
      <c r="B74" s="290"/>
      <c r="C74" s="101" t="s">
        <v>84</v>
      </c>
      <c r="D74" s="196" t="s">
        <v>44</v>
      </c>
      <c r="E74" s="138"/>
      <c r="F74" s="138"/>
      <c r="G74" s="138"/>
      <c r="H74" s="138"/>
      <c r="I74" s="138"/>
      <c r="J74" s="138"/>
      <c r="K74" s="138"/>
      <c r="L74" s="138"/>
      <c r="M74" s="138"/>
      <c r="N74" s="139"/>
    </row>
    <row r="75" spans="1:14" ht="12.75">
      <c r="A75" s="287"/>
      <c r="B75" s="290"/>
      <c r="C75" s="100" t="s">
        <v>85</v>
      </c>
      <c r="D75" s="196" t="s">
        <v>44</v>
      </c>
      <c r="E75" s="138"/>
      <c r="F75" s="138"/>
      <c r="G75" s="138"/>
      <c r="H75" s="138"/>
      <c r="I75" s="138"/>
      <c r="J75" s="138"/>
      <c r="K75" s="138"/>
      <c r="L75" s="138"/>
      <c r="M75" s="138"/>
      <c r="N75" s="139"/>
    </row>
    <row r="76" spans="1:14" ht="12.75">
      <c r="A76" s="287"/>
      <c r="B76" s="290"/>
      <c r="C76" s="101" t="s">
        <v>84</v>
      </c>
      <c r="D76" s="196" t="s">
        <v>44</v>
      </c>
      <c r="E76" s="138"/>
      <c r="F76" s="138"/>
      <c r="G76" s="138"/>
      <c r="H76" s="138"/>
      <c r="I76" s="138"/>
      <c r="J76" s="138"/>
      <c r="K76" s="138"/>
      <c r="L76" s="138"/>
      <c r="M76" s="138"/>
      <c r="N76" s="139"/>
    </row>
    <row r="77" spans="1:14" ht="12.75">
      <c r="A77" s="287"/>
      <c r="B77" s="290"/>
      <c r="C77" s="194" t="s">
        <v>110</v>
      </c>
      <c r="D77" s="199"/>
      <c r="E77" s="138">
        <f>D77+E71-E73</f>
        <v>0</v>
      </c>
      <c r="F77" s="138">
        <f aca="true" t="shared" si="16" ref="F77:N77">E77+F71-F73</f>
        <v>0</v>
      </c>
      <c r="G77" s="138">
        <f t="shared" si="16"/>
        <v>0</v>
      </c>
      <c r="H77" s="138">
        <f t="shared" si="16"/>
        <v>0</v>
      </c>
      <c r="I77" s="138">
        <f t="shared" si="16"/>
        <v>0</v>
      </c>
      <c r="J77" s="138">
        <f t="shared" si="16"/>
        <v>0</v>
      </c>
      <c r="K77" s="138">
        <f t="shared" si="16"/>
        <v>0</v>
      </c>
      <c r="L77" s="138">
        <f t="shared" si="16"/>
        <v>0</v>
      </c>
      <c r="M77" s="138">
        <f t="shared" si="16"/>
        <v>0</v>
      </c>
      <c r="N77" s="139">
        <f t="shared" si="16"/>
        <v>0</v>
      </c>
    </row>
    <row r="78" spans="1:14" ht="12.75">
      <c r="A78" s="288"/>
      <c r="B78" s="291"/>
      <c r="C78" s="101" t="s">
        <v>84</v>
      </c>
      <c r="D78" s="200"/>
      <c r="E78" s="138">
        <f aca="true" t="shared" si="17" ref="E78:N78">D78+E72-E74</f>
        <v>0</v>
      </c>
      <c r="F78" s="138">
        <f t="shared" si="17"/>
        <v>0</v>
      </c>
      <c r="G78" s="138">
        <f t="shared" si="17"/>
        <v>0</v>
      </c>
      <c r="H78" s="138">
        <f t="shared" si="17"/>
        <v>0</v>
      </c>
      <c r="I78" s="138">
        <f t="shared" si="17"/>
        <v>0</v>
      </c>
      <c r="J78" s="138">
        <f t="shared" si="17"/>
        <v>0</v>
      </c>
      <c r="K78" s="138">
        <f t="shared" si="17"/>
        <v>0</v>
      </c>
      <c r="L78" s="138">
        <f t="shared" si="17"/>
        <v>0</v>
      </c>
      <c r="M78" s="138">
        <f t="shared" si="17"/>
        <v>0</v>
      </c>
      <c r="N78" s="138">
        <f t="shared" si="17"/>
        <v>0</v>
      </c>
    </row>
    <row r="79" spans="1:14" ht="12.75">
      <c r="A79" s="292" t="s">
        <v>117</v>
      </c>
      <c r="B79" s="289"/>
      <c r="C79" s="124" t="s">
        <v>94</v>
      </c>
      <c r="D79" s="196" t="s">
        <v>44</v>
      </c>
      <c r="E79" s="140"/>
      <c r="F79" s="140"/>
      <c r="G79" s="140"/>
      <c r="H79" s="140"/>
      <c r="I79" s="140"/>
      <c r="J79" s="140"/>
      <c r="K79" s="140"/>
      <c r="L79" s="140"/>
      <c r="M79" s="140"/>
      <c r="N79" s="141"/>
    </row>
    <row r="80" spans="1:14" ht="12.75">
      <c r="A80" s="293"/>
      <c r="B80" s="290"/>
      <c r="C80" s="123" t="s">
        <v>84</v>
      </c>
      <c r="D80" s="196" t="s">
        <v>44</v>
      </c>
      <c r="E80" s="140"/>
      <c r="F80" s="140"/>
      <c r="G80" s="140"/>
      <c r="H80" s="140"/>
      <c r="I80" s="140"/>
      <c r="J80" s="140"/>
      <c r="K80" s="140"/>
      <c r="L80" s="140"/>
      <c r="M80" s="140"/>
      <c r="N80" s="141"/>
    </row>
    <row r="81" spans="1:14" ht="12.75">
      <c r="A81" s="293"/>
      <c r="B81" s="290"/>
      <c r="C81" s="100" t="s">
        <v>93</v>
      </c>
      <c r="D81" s="196" t="s">
        <v>44</v>
      </c>
      <c r="E81" s="136"/>
      <c r="F81" s="136"/>
      <c r="G81" s="136"/>
      <c r="H81" s="136"/>
      <c r="I81" s="136"/>
      <c r="J81" s="136"/>
      <c r="K81" s="136"/>
      <c r="L81" s="136"/>
      <c r="M81" s="136"/>
      <c r="N81" s="137"/>
    </row>
    <row r="82" spans="1:14" ht="12.75">
      <c r="A82" s="293"/>
      <c r="B82" s="290"/>
      <c r="C82" s="101" t="s">
        <v>84</v>
      </c>
      <c r="D82" s="196" t="s">
        <v>44</v>
      </c>
      <c r="E82" s="138"/>
      <c r="F82" s="138"/>
      <c r="G82" s="138"/>
      <c r="H82" s="138"/>
      <c r="I82" s="138"/>
      <c r="J82" s="138"/>
      <c r="K82" s="138"/>
      <c r="L82" s="138"/>
      <c r="M82" s="138"/>
      <c r="N82" s="139"/>
    </row>
    <row r="83" spans="1:14" ht="12.75">
      <c r="A83" s="293"/>
      <c r="B83" s="290"/>
      <c r="C83" s="100" t="s">
        <v>85</v>
      </c>
      <c r="D83" s="196" t="s">
        <v>44</v>
      </c>
      <c r="E83" s="136"/>
      <c r="F83" s="136"/>
      <c r="G83" s="136"/>
      <c r="H83" s="136"/>
      <c r="I83" s="136"/>
      <c r="J83" s="136"/>
      <c r="K83" s="136"/>
      <c r="L83" s="136"/>
      <c r="M83" s="136"/>
      <c r="N83" s="137"/>
    </row>
    <row r="84" spans="1:14" ht="12.75">
      <c r="A84" s="293"/>
      <c r="B84" s="290"/>
      <c r="C84" s="101" t="s">
        <v>84</v>
      </c>
      <c r="D84" s="196" t="s">
        <v>44</v>
      </c>
      <c r="E84" s="143"/>
      <c r="F84" s="143"/>
      <c r="G84" s="143"/>
      <c r="H84" s="143"/>
      <c r="I84" s="143"/>
      <c r="J84" s="143"/>
      <c r="K84" s="143"/>
      <c r="L84" s="143"/>
      <c r="M84" s="143"/>
      <c r="N84" s="144"/>
    </row>
    <row r="85" spans="1:14" ht="12.75">
      <c r="A85" s="293"/>
      <c r="B85" s="290"/>
      <c r="C85" s="194" t="s">
        <v>110</v>
      </c>
      <c r="D85" s="138"/>
      <c r="E85" s="143">
        <f>D85+E79-E81</f>
        <v>0</v>
      </c>
      <c r="F85" s="143">
        <f aca="true" t="shared" si="18" ref="F85:N85">E85+F79-F81</f>
        <v>0</v>
      </c>
      <c r="G85" s="143">
        <f t="shared" si="18"/>
        <v>0</v>
      </c>
      <c r="H85" s="143">
        <f t="shared" si="18"/>
        <v>0</v>
      </c>
      <c r="I85" s="143">
        <f t="shared" si="18"/>
        <v>0</v>
      </c>
      <c r="J85" s="143">
        <f t="shared" si="18"/>
        <v>0</v>
      </c>
      <c r="K85" s="143">
        <f t="shared" si="18"/>
        <v>0</v>
      </c>
      <c r="L85" s="143">
        <f t="shared" si="18"/>
        <v>0</v>
      </c>
      <c r="M85" s="143">
        <f t="shared" si="18"/>
        <v>0</v>
      </c>
      <c r="N85" s="139">
        <f t="shared" si="18"/>
        <v>0</v>
      </c>
    </row>
    <row r="86" spans="1:14" ht="12.75">
      <c r="A86" s="293"/>
      <c r="B86" s="290"/>
      <c r="C86" s="101" t="s">
        <v>84</v>
      </c>
      <c r="D86" s="101"/>
      <c r="E86" s="138">
        <f aca="true" t="shared" si="19" ref="E86:N86">D86+E80-E82</f>
        <v>0</v>
      </c>
      <c r="F86" s="138">
        <f t="shared" si="19"/>
        <v>0</v>
      </c>
      <c r="G86" s="138">
        <f t="shared" si="19"/>
        <v>0</v>
      </c>
      <c r="H86" s="138">
        <f t="shared" si="19"/>
        <v>0</v>
      </c>
      <c r="I86" s="138">
        <f t="shared" si="19"/>
        <v>0</v>
      </c>
      <c r="J86" s="138">
        <f t="shared" si="19"/>
        <v>0</v>
      </c>
      <c r="K86" s="138">
        <f t="shared" si="19"/>
        <v>0</v>
      </c>
      <c r="L86" s="138">
        <f t="shared" si="19"/>
        <v>0</v>
      </c>
      <c r="M86" s="138">
        <f t="shared" si="19"/>
        <v>0</v>
      </c>
      <c r="N86" s="138">
        <f t="shared" si="19"/>
        <v>0</v>
      </c>
    </row>
    <row r="87" spans="1:14" ht="12.75">
      <c r="A87" s="286"/>
      <c r="B87" s="298" t="s">
        <v>91</v>
      </c>
      <c r="C87" s="127" t="s">
        <v>94</v>
      </c>
      <c r="D87" s="195" t="s">
        <v>44</v>
      </c>
      <c r="E87" s="121">
        <f aca="true" t="shared" si="20" ref="E87:N87">E7+E15+E23+E31+E39+E47+E55+E63+E71+E79</f>
        <v>0</v>
      </c>
      <c r="F87" s="121">
        <f t="shared" si="20"/>
        <v>0</v>
      </c>
      <c r="G87" s="121">
        <f t="shared" si="20"/>
        <v>0</v>
      </c>
      <c r="H87" s="121">
        <f t="shared" si="20"/>
        <v>0</v>
      </c>
      <c r="I87" s="121">
        <f t="shared" si="20"/>
        <v>0</v>
      </c>
      <c r="J87" s="121">
        <f t="shared" si="20"/>
        <v>0</v>
      </c>
      <c r="K87" s="121">
        <f t="shared" si="20"/>
        <v>0</v>
      </c>
      <c r="L87" s="121">
        <f t="shared" si="20"/>
        <v>0</v>
      </c>
      <c r="M87" s="121">
        <f t="shared" si="20"/>
        <v>0</v>
      </c>
      <c r="N87" s="133">
        <f t="shared" si="20"/>
        <v>0</v>
      </c>
    </row>
    <row r="88" spans="1:14" ht="12.75">
      <c r="A88" s="287"/>
      <c r="B88" s="299"/>
      <c r="C88" s="120" t="s">
        <v>84</v>
      </c>
      <c r="D88" s="195" t="s">
        <v>44</v>
      </c>
      <c r="E88" s="119">
        <f aca="true" t="shared" si="21" ref="E88:N88">E8+E16+E24+E32+E40+E48+E56+E64+E72+E80</f>
        <v>0</v>
      </c>
      <c r="F88" s="119">
        <f t="shared" si="21"/>
        <v>0</v>
      </c>
      <c r="G88" s="119">
        <f t="shared" si="21"/>
        <v>0</v>
      </c>
      <c r="H88" s="119">
        <f t="shared" si="21"/>
        <v>0</v>
      </c>
      <c r="I88" s="119">
        <f t="shared" si="21"/>
        <v>0</v>
      </c>
      <c r="J88" s="119">
        <f t="shared" si="21"/>
        <v>0</v>
      </c>
      <c r="K88" s="119">
        <f t="shared" si="21"/>
        <v>0</v>
      </c>
      <c r="L88" s="119">
        <f t="shared" si="21"/>
        <v>0</v>
      </c>
      <c r="M88" s="119">
        <f t="shared" si="21"/>
        <v>0</v>
      </c>
      <c r="N88" s="131">
        <f t="shared" si="21"/>
        <v>0</v>
      </c>
    </row>
    <row r="89" spans="1:14" ht="12.75">
      <c r="A89" s="287"/>
      <c r="B89" s="299"/>
      <c r="C89" s="103" t="s">
        <v>93</v>
      </c>
      <c r="D89" s="197" t="s">
        <v>44</v>
      </c>
      <c r="E89" s="103">
        <f aca="true" t="shared" si="22" ref="E89:N89">E9+E17+E25+E33+E41+E49+E57+E65+E73+E81</f>
        <v>0</v>
      </c>
      <c r="F89" s="103">
        <f t="shared" si="22"/>
        <v>0</v>
      </c>
      <c r="G89" s="103">
        <f t="shared" si="22"/>
        <v>0</v>
      </c>
      <c r="H89" s="103">
        <f t="shared" si="22"/>
        <v>0</v>
      </c>
      <c r="I89" s="103">
        <f t="shared" si="22"/>
        <v>0</v>
      </c>
      <c r="J89" s="103">
        <f t="shared" si="22"/>
        <v>0</v>
      </c>
      <c r="K89" s="103">
        <f t="shared" si="22"/>
        <v>0</v>
      </c>
      <c r="L89" s="103">
        <f t="shared" si="22"/>
        <v>0</v>
      </c>
      <c r="M89" s="103">
        <f t="shared" si="22"/>
        <v>0</v>
      </c>
      <c r="N89" s="106">
        <f t="shared" si="22"/>
        <v>0</v>
      </c>
    </row>
    <row r="90" spans="1:14" ht="12.75">
      <c r="A90" s="287"/>
      <c r="B90" s="299"/>
      <c r="C90" s="104" t="s">
        <v>84</v>
      </c>
      <c r="D90" s="197" t="s">
        <v>44</v>
      </c>
      <c r="E90" s="105">
        <f aca="true" t="shared" si="23" ref="E90:N90">E10+E18+E26+E34+E42+E50+E58+E66+E74+E82</f>
        <v>0</v>
      </c>
      <c r="F90" s="105">
        <f t="shared" si="23"/>
        <v>0</v>
      </c>
      <c r="G90" s="105">
        <f t="shared" si="23"/>
        <v>0</v>
      </c>
      <c r="H90" s="105">
        <f t="shared" si="23"/>
        <v>0</v>
      </c>
      <c r="I90" s="105">
        <f t="shared" si="23"/>
        <v>0</v>
      </c>
      <c r="J90" s="105">
        <f t="shared" si="23"/>
        <v>0</v>
      </c>
      <c r="K90" s="105">
        <f t="shared" si="23"/>
        <v>0</v>
      </c>
      <c r="L90" s="105">
        <f t="shared" si="23"/>
        <v>0</v>
      </c>
      <c r="M90" s="105">
        <f t="shared" si="23"/>
        <v>0</v>
      </c>
      <c r="N90" s="92">
        <f t="shared" si="23"/>
        <v>0</v>
      </c>
    </row>
    <row r="91" spans="1:14" ht="12.75">
      <c r="A91" s="287"/>
      <c r="B91" s="299"/>
      <c r="C91" s="103" t="s">
        <v>92</v>
      </c>
      <c r="D91" s="197" t="s">
        <v>44</v>
      </c>
      <c r="E91" s="103">
        <f aca="true" t="shared" si="24" ref="E91:N91">E11+E19+E27+E35+E43+E51+E59+E67+E75+E83</f>
        <v>0</v>
      </c>
      <c r="F91" s="103">
        <f t="shared" si="24"/>
        <v>0</v>
      </c>
      <c r="G91" s="103">
        <f t="shared" si="24"/>
        <v>0</v>
      </c>
      <c r="H91" s="103">
        <f t="shared" si="24"/>
        <v>0</v>
      </c>
      <c r="I91" s="103">
        <f t="shared" si="24"/>
        <v>0</v>
      </c>
      <c r="J91" s="103">
        <f t="shared" si="24"/>
        <v>0</v>
      </c>
      <c r="K91" s="103">
        <f t="shared" si="24"/>
        <v>0</v>
      </c>
      <c r="L91" s="103">
        <f t="shared" si="24"/>
        <v>0</v>
      </c>
      <c r="M91" s="103">
        <f t="shared" si="24"/>
        <v>0</v>
      </c>
      <c r="N91" s="106">
        <f t="shared" si="24"/>
        <v>0</v>
      </c>
    </row>
    <row r="92" spans="1:14" ht="12.75">
      <c r="A92" s="287"/>
      <c r="B92" s="299"/>
      <c r="C92" s="130" t="s">
        <v>84</v>
      </c>
      <c r="D92" s="198" t="s">
        <v>44</v>
      </c>
      <c r="E92" s="119">
        <f aca="true" t="shared" si="25" ref="E92:N92">E12+E20+E28+E36+E44+E52+E60+E68+E76+E84</f>
        <v>0</v>
      </c>
      <c r="F92" s="119">
        <f t="shared" si="25"/>
        <v>0</v>
      </c>
      <c r="G92" s="119">
        <f t="shared" si="25"/>
        <v>0</v>
      </c>
      <c r="H92" s="119">
        <f t="shared" si="25"/>
        <v>0</v>
      </c>
      <c r="I92" s="119">
        <f t="shared" si="25"/>
        <v>0</v>
      </c>
      <c r="J92" s="119">
        <f t="shared" si="25"/>
        <v>0</v>
      </c>
      <c r="K92" s="119">
        <f t="shared" si="25"/>
        <v>0</v>
      </c>
      <c r="L92" s="119">
        <f t="shared" si="25"/>
        <v>0</v>
      </c>
      <c r="M92" s="119">
        <f t="shared" si="25"/>
        <v>0</v>
      </c>
      <c r="N92" s="131">
        <f t="shared" si="25"/>
        <v>0</v>
      </c>
    </row>
    <row r="93" spans="1:14" ht="13.5" thickBot="1">
      <c r="A93" s="287"/>
      <c r="B93" s="299"/>
      <c r="C93" s="208" t="s">
        <v>110</v>
      </c>
      <c r="D93" s="147">
        <f>D13+D21+D29+D37+D45+D53+D61+D69+D77+D85</f>
        <v>0</v>
      </c>
      <c r="E93" s="119">
        <f aca="true" t="shared" si="26" ref="E93:N93">E13+E21+E29+E37+E45+E53+E61+E69+E77+E85</f>
        <v>0</v>
      </c>
      <c r="F93" s="119">
        <f t="shared" si="26"/>
        <v>0</v>
      </c>
      <c r="G93" s="119">
        <f t="shared" si="26"/>
        <v>0</v>
      </c>
      <c r="H93" s="119">
        <f t="shared" si="26"/>
        <v>0</v>
      </c>
      <c r="I93" s="119">
        <f t="shared" si="26"/>
        <v>0</v>
      </c>
      <c r="J93" s="119">
        <f t="shared" si="26"/>
        <v>0</v>
      </c>
      <c r="K93" s="119">
        <f t="shared" si="26"/>
        <v>0</v>
      </c>
      <c r="L93" s="119">
        <f t="shared" si="26"/>
        <v>0</v>
      </c>
      <c r="M93" s="119">
        <f t="shared" si="26"/>
        <v>0</v>
      </c>
      <c r="N93" s="131">
        <f t="shared" si="26"/>
        <v>0</v>
      </c>
    </row>
    <row r="94" spans="1:14" ht="13.5" thickBot="1">
      <c r="A94" s="297"/>
      <c r="B94" s="300"/>
      <c r="C94" s="107" t="s">
        <v>84</v>
      </c>
      <c r="D94" s="147">
        <f>D14+D22+D30+D38+D46+D54+D62+D70+D78+D86</f>
        <v>0</v>
      </c>
      <c r="E94" s="147">
        <f aca="true" t="shared" si="27" ref="E94:N94">E14+E22+E30+E38+E46+E54+E62+E70+E78+E86</f>
        <v>0</v>
      </c>
      <c r="F94" s="147">
        <f t="shared" si="27"/>
        <v>0</v>
      </c>
      <c r="G94" s="147">
        <f t="shared" si="27"/>
        <v>0</v>
      </c>
      <c r="H94" s="147">
        <f t="shared" si="27"/>
        <v>0</v>
      </c>
      <c r="I94" s="147">
        <f t="shared" si="27"/>
        <v>0</v>
      </c>
      <c r="J94" s="147">
        <f t="shared" si="27"/>
        <v>0</v>
      </c>
      <c r="K94" s="147">
        <f t="shared" si="27"/>
        <v>0</v>
      </c>
      <c r="L94" s="147">
        <f t="shared" si="27"/>
        <v>0</v>
      </c>
      <c r="M94" s="147">
        <f t="shared" si="27"/>
        <v>0</v>
      </c>
      <c r="N94" s="149">
        <f t="shared" si="27"/>
        <v>0</v>
      </c>
    </row>
  </sheetData>
  <sheetProtection/>
  <mergeCells count="23">
    <mergeCell ref="A63:A70"/>
    <mergeCell ref="B63:B70"/>
    <mergeCell ref="A87:A94"/>
    <mergeCell ref="A71:A78"/>
    <mergeCell ref="B71:B78"/>
    <mergeCell ref="A79:A86"/>
    <mergeCell ref="B79:B86"/>
    <mergeCell ref="B87:B94"/>
    <mergeCell ref="B31:B38"/>
    <mergeCell ref="A39:A46"/>
    <mergeCell ref="B39:B46"/>
    <mergeCell ref="A55:A62"/>
    <mergeCell ref="B55:B62"/>
    <mergeCell ref="A47:A54"/>
    <mergeCell ref="B47:B54"/>
    <mergeCell ref="A31:A38"/>
    <mergeCell ref="A23:A30"/>
    <mergeCell ref="B23:B30"/>
    <mergeCell ref="B6:C6"/>
    <mergeCell ref="A7:A14"/>
    <mergeCell ref="B7:B14"/>
    <mergeCell ref="A15:A22"/>
    <mergeCell ref="B15:B22"/>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2:N94"/>
  <sheetViews>
    <sheetView showGridLines="0" zoomScalePageLayoutView="0" workbookViewId="0" topLeftCell="A70">
      <selection activeCell="E81" sqref="E81"/>
    </sheetView>
  </sheetViews>
  <sheetFormatPr defaultColWidth="9.00390625" defaultRowHeight="12.75"/>
  <cols>
    <col min="2" max="2" width="18.25390625" style="0" customWidth="1"/>
    <col min="3" max="3" width="18.875" style="0" customWidth="1"/>
    <col min="4" max="4" width="15.375" style="0" customWidth="1"/>
  </cols>
  <sheetData>
    <row r="2" spans="3:4" ht="12.75">
      <c r="C2" s="10"/>
      <c r="D2" s="10"/>
    </row>
    <row r="5" ht="13.5" thickBot="1"/>
    <row r="6" spans="1:14" ht="12.75">
      <c r="A6" s="150" t="s">
        <v>40</v>
      </c>
      <c r="B6" s="294" t="s">
        <v>89</v>
      </c>
      <c r="C6" s="295"/>
      <c r="D6" s="97">
        <v>2010</v>
      </c>
      <c r="E6" s="95">
        <v>2011</v>
      </c>
      <c r="F6" s="95">
        <v>2012</v>
      </c>
      <c r="G6" s="95">
        <v>2013</v>
      </c>
      <c r="H6" s="95">
        <v>2014</v>
      </c>
      <c r="I6" s="95">
        <v>2015</v>
      </c>
      <c r="J6" s="95">
        <v>2016</v>
      </c>
      <c r="K6" s="95">
        <v>2017</v>
      </c>
      <c r="L6" s="95">
        <v>2018</v>
      </c>
      <c r="M6" s="95">
        <v>2019</v>
      </c>
      <c r="N6" s="98">
        <v>2020</v>
      </c>
    </row>
    <row r="7" spans="1:14" ht="12.75">
      <c r="A7" s="286" t="s">
        <v>86</v>
      </c>
      <c r="B7" s="289" t="s">
        <v>119</v>
      </c>
      <c r="C7" s="122" t="s">
        <v>94</v>
      </c>
      <c r="D7" s="196" t="s">
        <v>44</v>
      </c>
      <c r="E7" s="134"/>
      <c r="F7" s="134"/>
      <c r="G7" s="134"/>
      <c r="H7" s="134"/>
      <c r="I7" s="134"/>
      <c r="J7" s="134"/>
      <c r="K7" s="134"/>
      <c r="L7" s="134"/>
      <c r="M7" s="134"/>
      <c r="N7" s="135"/>
    </row>
    <row r="8" spans="1:14" ht="12.75">
      <c r="A8" s="287"/>
      <c r="B8" s="290"/>
      <c r="C8" s="123" t="s">
        <v>84</v>
      </c>
      <c r="D8" s="196" t="s">
        <v>44</v>
      </c>
      <c r="E8" s="134"/>
      <c r="F8" s="134"/>
      <c r="G8" s="134"/>
      <c r="H8" s="134"/>
      <c r="I8" s="134"/>
      <c r="J8" s="134"/>
      <c r="K8" s="134"/>
      <c r="L8" s="134"/>
      <c r="M8" s="134"/>
      <c r="N8" s="135"/>
    </row>
    <row r="9" spans="1:14" ht="12.75">
      <c r="A9" s="287"/>
      <c r="B9" s="290"/>
      <c r="C9" s="100" t="s">
        <v>93</v>
      </c>
      <c r="D9" s="196" t="s">
        <v>44</v>
      </c>
      <c r="E9" s="136"/>
      <c r="F9" s="136"/>
      <c r="G9" s="136"/>
      <c r="H9" s="136"/>
      <c r="I9" s="136"/>
      <c r="J9" s="136"/>
      <c r="K9" s="136"/>
      <c r="L9" s="136"/>
      <c r="M9" s="136"/>
      <c r="N9" s="137"/>
    </row>
    <row r="10" spans="1:14" ht="12.75">
      <c r="A10" s="287"/>
      <c r="B10" s="290"/>
      <c r="C10" s="101" t="s">
        <v>84</v>
      </c>
      <c r="D10" s="196" t="s">
        <v>44</v>
      </c>
      <c r="E10" s="138"/>
      <c r="F10" s="138"/>
      <c r="G10" s="138"/>
      <c r="H10" s="138"/>
      <c r="I10" s="138"/>
      <c r="J10" s="138"/>
      <c r="K10" s="138"/>
      <c r="L10" s="138"/>
      <c r="M10" s="138"/>
      <c r="N10" s="139"/>
    </row>
    <row r="11" spans="1:14" ht="12.75">
      <c r="A11" s="287"/>
      <c r="B11" s="290"/>
      <c r="C11" s="100" t="s">
        <v>85</v>
      </c>
      <c r="D11" s="196" t="s">
        <v>44</v>
      </c>
      <c r="E11" s="136"/>
      <c r="F11" s="136"/>
      <c r="G11" s="136"/>
      <c r="H11" s="136"/>
      <c r="I11" s="136"/>
      <c r="J11" s="136"/>
      <c r="K11" s="136"/>
      <c r="L11" s="136"/>
      <c r="M11" s="136"/>
      <c r="N11" s="137"/>
    </row>
    <row r="12" spans="1:14" ht="12.75">
      <c r="A12" s="287"/>
      <c r="B12" s="290"/>
      <c r="C12" s="101" t="s">
        <v>84</v>
      </c>
      <c r="D12" s="196" t="s">
        <v>44</v>
      </c>
      <c r="E12" s="138"/>
      <c r="F12" s="138"/>
      <c r="G12" s="138"/>
      <c r="H12" s="138"/>
      <c r="I12" s="138"/>
      <c r="J12" s="138"/>
      <c r="K12" s="138"/>
      <c r="L12" s="138"/>
      <c r="M12" s="138"/>
      <c r="N12" s="139"/>
    </row>
    <row r="13" spans="1:14" ht="12.75">
      <c r="A13" s="287"/>
      <c r="B13" s="290"/>
      <c r="C13" s="194" t="s">
        <v>110</v>
      </c>
      <c r="D13" s="199"/>
      <c r="E13" s="138">
        <f>D13+E7-E9</f>
        <v>0</v>
      </c>
      <c r="F13" s="138">
        <f aca="true" t="shared" si="0" ref="F13:N13">E13+F7-F9</f>
        <v>0</v>
      </c>
      <c r="G13" s="138">
        <f t="shared" si="0"/>
        <v>0</v>
      </c>
      <c r="H13" s="138">
        <f t="shared" si="0"/>
        <v>0</v>
      </c>
      <c r="I13" s="138">
        <f t="shared" si="0"/>
        <v>0</v>
      </c>
      <c r="J13" s="138">
        <f t="shared" si="0"/>
        <v>0</v>
      </c>
      <c r="K13" s="138">
        <f t="shared" si="0"/>
        <v>0</v>
      </c>
      <c r="L13" s="138">
        <f t="shared" si="0"/>
        <v>0</v>
      </c>
      <c r="M13" s="138">
        <f t="shared" si="0"/>
        <v>0</v>
      </c>
      <c r="N13" s="139">
        <f t="shared" si="0"/>
        <v>0</v>
      </c>
    </row>
    <row r="14" spans="1:14" ht="12.75">
      <c r="A14" s="288"/>
      <c r="B14" s="291"/>
      <c r="C14" s="101" t="s">
        <v>84</v>
      </c>
      <c r="D14" s="200"/>
      <c r="E14" s="138">
        <f aca="true" t="shared" si="1" ref="E14:N14">D14+E8-E10</f>
        <v>0</v>
      </c>
      <c r="F14" s="138">
        <f t="shared" si="1"/>
        <v>0</v>
      </c>
      <c r="G14" s="138">
        <f t="shared" si="1"/>
        <v>0</v>
      </c>
      <c r="H14" s="138">
        <f t="shared" si="1"/>
        <v>0</v>
      </c>
      <c r="I14" s="138">
        <f t="shared" si="1"/>
        <v>0</v>
      </c>
      <c r="J14" s="138">
        <f t="shared" si="1"/>
        <v>0</v>
      </c>
      <c r="K14" s="138">
        <f t="shared" si="1"/>
        <v>0</v>
      </c>
      <c r="L14" s="138">
        <f t="shared" si="1"/>
        <v>0</v>
      </c>
      <c r="M14" s="138">
        <f t="shared" si="1"/>
        <v>0</v>
      </c>
      <c r="N14" s="138">
        <f t="shared" si="1"/>
        <v>0</v>
      </c>
    </row>
    <row r="15" spans="1:14" ht="12.75">
      <c r="A15" s="286" t="s">
        <v>87</v>
      </c>
      <c r="B15" s="289"/>
      <c r="C15" s="124" t="s">
        <v>94</v>
      </c>
      <c r="D15" s="196" t="s">
        <v>44</v>
      </c>
      <c r="E15" s="140"/>
      <c r="F15" s="140"/>
      <c r="G15" s="140"/>
      <c r="H15" s="140"/>
      <c r="I15" s="140"/>
      <c r="J15" s="140"/>
      <c r="K15" s="140"/>
      <c r="L15" s="140"/>
      <c r="M15" s="140"/>
      <c r="N15" s="141"/>
    </row>
    <row r="16" spans="1:14" ht="12.75">
      <c r="A16" s="287"/>
      <c r="B16" s="290"/>
      <c r="C16" s="123" t="s">
        <v>84</v>
      </c>
      <c r="D16" s="196" t="s">
        <v>44</v>
      </c>
      <c r="E16" s="140"/>
      <c r="F16" s="140"/>
      <c r="G16" s="140"/>
      <c r="H16" s="140"/>
      <c r="I16" s="140"/>
      <c r="J16" s="140"/>
      <c r="K16" s="140"/>
      <c r="L16" s="140"/>
      <c r="M16" s="140"/>
      <c r="N16" s="141"/>
    </row>
    <row r="17" spans="1:14" ht="12.75">
      <c r="A17" s="287"/>
      <c r="B17" s="290"/>
      <c r="C17" s="100" t="s">
        <v>93</v>
      </c>
      <c r="D17" s="196" t="s">
        <v>44</v>
      </c>
      <c r="E17" s="142"/>
      <c r="F17" s="136"/>
      <c r="G17" s="136"/>
      <c r="H17" s="136"/>
      <c r="I17" s="136"/>
      <c r="J17" s="136"/>
      <c r="K17" s="136"/>
      <c r="L17" s="136"/>
      <c r="M17" s="136"/>
      <c r="N17" s="137"/>
    </row>
    <row r="18" spans="1:14" ht="12.75">
      <c r="A18" s="287"/>
      <c r="B18" s="290"/>
      <c r="C18" s="101" t="s">
        <v>84</v>
      </c>
      <c r="D18" s="196" t="s">
        <v>44</v>
      </c>
      <c r="E18" s="138"/>
      <c r="F18" s="138"/>
      <c r="G18" s="138"/>
      <c r="H18" s="138"/>
      <c r="I18" s="138"/>
      <c r="J18" s="138"/>
      <c r="K18" s="138"/>
      <c r="L18" s="138"/>
      <c r="M18" s="138"/>
      <c r="N18" s="139"/>
    </row>
    <row r="19" spans="1:14" ht="12.75">
      <c r="A19" s="287"/>
      <c r="B19" s="290"/>
      <c r="C19" s="100" t="s">
        <v>85</v>
      </c>
      <c r="D19" s="196" t="s">
        <v>44</v>
      </c>
      <c r="E19" s="136"/>
      <c r="F19" s="136"/>
      <c r="G19" s="136"/>
      <c r="H19" s="136"/>
      <c r="I19" s="136"/>
      <c r="J19" s="136"/>
      <c r="K19" s="136"/>
      <c r="L19" s="136"/>
      <c r="M19" s="136"/>
      <c r="N19" s="137"/>
    </row>
    <row r="20" spans="1:14" ht="12.75">
      <c r="A20" s="287"/>
      <c r="B20" s="290"/>
      <c r="C20" s="101" t="s">
        <v>84</v>
      </c>
      <c r="D20" s="196" t="s">
        <v>44</v>
      </c>
      <c r="E20" s="138"/>
      <c r="F20" s="138"/>
      <c r="G20" s="138"/>
      <c r="H20" s="138"/>
      <c r="I20" s="138"/>
      <c r="J20" s="138"/>
      <c r="K20" s="138"/>
      <c r="L20" s="138"/>
      <c r="M20" s="138"/>
      <c r="N20" s="139"/>
    </row>
    <row r="21" spans="1:14" ht="12.75">
      <c r="A21" s="287"/>
      <c r="B21" s="290"/>
      <c r="C21" s="194" t="s">
        <v>110</v>
      </c>
      <c r="D21" s="199"/>
      <c r="E21" s="138">
        <f>D21+E15-E17</f>
        <v>0</v>
      </c>
      <c r="F21" s="138">
        <f aca="true" t="shared" si="2" ref="F21:N21">E21+F15-F17</f>
        <v>0</v>
      </c>
      <c r="G21" s="138">
        <f t="shared" si="2"/>
        <v>0</v>
      </c>
      <c r="H21" s="138">
        <f t="shared" si="2"/>
        <v>0</v>
      </c>
      <c r="I21" s="138">
        <f t="shared" si="2"/>
        <v>0</v>
      </c>
      <c r="J21" s="138">
        <f t="shared" si="2"/>
        <v>0</v>
      </c>
      <c r="K21" s="138">
        <f t="shared" si="2"/>
        <v>0</v>
      </c>
      <c r="L21" s="138">
        <f t="shared" si="2"/>
        <v>0</v>
      </c>
      <c r="M21" s="138">
        <f t="shared" si="2"/>
        <v>0</v>
      </c>
      <c r="N21" s="139">
        <f t="shared" si="2"/>
        <v>0</v>
      </c>
    </row>
    <row r="22" spans="1:14" ht="12.75">
      <c r="A22" s="288"/>
      <c r="B22" s="291"/>
      <c r="C22" s="101" t="s">
        <v>84</v>
      </c>
      <c r="D22" s="200"/>
      <c r="E22" s="138">
        <f aca="true" t="shared" si="3" ref="E22:N22">D22+E16-E18</f>
        <v>0</v>
      </c>
      <c r="F22" s="138">
        <f t="shared" si="3"/>
        <v>0</v>
      </c>
      <c r="G22" s="138">
        <f t="shared" si="3"/>
        <v>0</v>
      </c>
      <c r="H22" s="138">
        <f t="shared" si="3"/>
        <v>0</v>
      </c>
      <c r="I22" s="138">
        <f t="shared" si="3"/>
        <v>0</v>
      </c>
      <c r="J22" s="138">
        <f t="shared" si="3"/>
        <v>0</v>
      </c>
      <c r="K22" s="138">
        <f t="shared" si="3"/>
        <v>0</v>
      </c>
      <c r="L22" s="138">
        <f t="shared" si="3"/>
        <v>0</v>
      </c>
      <c r="M22" s="138">
        <f t="shared" si="3"/>
        <v>0</v>
      </c>
      <c r="N22" s="138">
        <f t="shared" si="3"/>
        <v>0</v>
      </c>
    </row>
    <row r="23" spans="1:14" ht="12.75">
      <c r="A23" s="286" t="s">
        <v>88</v>
      </c>
      <c r="B23" s="289"/>
      <c r="C23" s="124" t="s">
        <v>94</v>
      </c>
      <c r="D23" s="196" t="s">
        <v>44</v>
      </c>
      <c r="E23" s="140"/>
      <c r="F23" s="140"/>
      <c r="G23" s="140"/>
      <c r="H23" s="140"/>
      <c r="I23" s="140"/>
      <c r="J23" s="140"/>
      <c r="K23" s="140"/>
      <c r="L23" s="140"/>
      <c r="M23" s="140"/>
      <c r="N23" s="141"/>
    </row>
    <row r="24" spans="1:14" ht="12.75">
      <c r="A24" s="287"/>
      <c r="B24" s="290"/>
      <c r="C24" s="123" t="s">
        <v>84</v>
      </c>
      <c r="D24" s="196" t="s">
        <v>44</v>
      </c>
      <c r="E24" s="140"/>
      <c r="F24" s="140"/>
      <c r="G24" s="140"/>
      <c r="H24" s="140"/>
      <c r="I24" s="140"/>
      <c r="J24" s="140"/>
      <c r="K24" s="140"/>
      <c r="L24" s="140"/>
      <c r="M24" s="140"/>
      <c r="N24" s="141"/>
    </row>
    <row r="25" spans="1:14" ht="12.75">
      <c r="A25" s="287"/>
      <c r="B25" s="290"/>
      <c r="C25" s="100" t="s">
        <v>93</v>
      </c>
      <c r="D25" s="196" t="s">
        <v>44</v>
      </c>
      <c r="E25" s="138"/>
      <c r="F25" s="138"/>
      <c r="G25" s="138"/>
      <c r="H25" s="138"/>
      <c r="I25" s="138"/>
      <c r="J25" s="138"/>
      <c r="K25" s="138"/>
      <c r="L25" s="138"/>
      <c r="M25" s="138"/>
      <c r="N25" s="139"/>
    </row>
    <row r="26" spans="1:14" ht="12.75">
      <c r="A26" s="287"/>
      <c r="B26" s="290"/>
      <c r="C26" s="101" t="s">
        <v>84</v>
      </c>
      <c r="D26" s="196" t="s">
        <v>44</v>
      </c>
      <c r="E26" s="138"/>
      <c r="F26" s="138"/>
      <c r="G26" s="138"/>
      <c r="H26" s="138"/>
      <c r="I26" s="138"/>
      <c r="J26" s="138"/>
      <c r="K26" s="138"/>
      <c r="L26" s="138"/>
      <c r="M26" s="138"/>
      <c r="N26" s="139"/>
    </row>
    <row r="27" spans="1:14" ht="12.75">
      <c r="A27" s="287"/>
      <c r="B27" s="290"/>
      <c r="C27" s="100" t="s">
        <v>85</v>
      </c>
      <c r="D27" s="196" t="s">
        <v>44</v>
      </c>
      <c r="E27" s="138"/>
      <c r="F27" s="138"/>
      <c r="G27" s="138"/>
      <c r="H27" s="138"/>
      <c r="I27" s="138"/>
      <c r="J27" s="138"/>
      <c r="K27" s="138"/>
      <c r="L27" s="138"/>
      <c r="M27" s="138"/>
      <c r="N27" s="139"/>
    </row>
    <row r="28" spans="1:14" ht="12.75">
      <c r="A28" s="287"/>
      <c r="B28" s="290"/>
      <c r="C28" s="101" t="s">
        <v>84</v>
      </c>
      <c r="D28" s="196" t="s">
        <v>44</v>
      </c>
      <c r="E28" s="138"/>
      <c r="F28" s="138"/>
      <c r="G28" s="138"/>
      <c r="H28" s="138"/>
      <c r="I28" s="138"/>
      <c r="J28" s="138"/>
      <c r="K28" s="138"/>
      <c r="L28" s="138"/>
      <c r="M28" s="138"/>
      <c r="N28" s="139"/>
    </row>
    <row r="29" spans="1:14" ht="12.75">
      <c r="A29" s="287"/>
      <c r="B29" s="290"/>
      <c r="C29" s="194" t="s">
        <v>110</v>
      </c>
      <c r="D29" s="199"/>
      <c r="E29" s="138">
        <f>D29+E23-E25</f>
        <v>0</v>
      </c>
      <c r="F29" s="138">
        <f aca="true" t="shared" si="4" ref="F29:N29">E29+F23-F25</f>
        <v>0</v>
      </c>
      <c r="G29" s="138">
        <f t="shared" si="4"/>
        <v>0</v>
      </c>
      <c r="H29" s="138">
        <f t="shared" si="4"/>
        <v>0</v>
      </c>
      <c r="I29" s="138">
        <f t="shared" si="4"/>
        <v>0</v>
      </c>
      <c r="J29" s="138">
        <f t="shared" si="4"/>
        <v>0</v>
      </c>
      <c r="K29" s="138">
        <f t="shared" si="4"/>
        <v>0</v>
      </c>
      <c r="L29" s="138">
        <f t="shared" si="4"/>
        <v>0</v>
      </c>
      <c r="M29" s="138">
        <f t="shared" si="4"/>
        <v>0</v>
      </c>
      <c r="N29" s="139">
        <f t="shared" si="4"/>
        <v>0</v>
      </c>
    </row>
    <row r="30" spans="1:14" ht="12.75">
      <c r="A30" s="288"/>
      <c r="B30" s="291"/>
      <c r="C30" s="101" t="s">
        <v>84</v>
      </c>
      <c r="D30" s="200"/>
      <c r="E30" s="138">
        <f aca="true" t="shared" si="5" ref="E30:N30">D30+E24-E26</f>
        <v>0</v>
      </c>
      <c r="F30" s="138">
        <f t="shared" si="5"/>
        <v>0</v>
      </c>
      <c r="G30" s="138">
        <f t="shared" si="5"/>
        <v>0</v>
      </c>
      <c r="H30" s="138">
        <f t="shared" si="5"/>
        <v>0</v>
      </c>
      <c r="I30" s="138">
        <f t="shared" si="5"/>
        <v>0</v>
      </c>
      <c r="J30" s="138">
        <f t="shared" si="5"/>
        <v>0</v>
      </c>
      <c r="K30" s="138">
        <f t="shared" si="5"/>
        <v>0</v>
      </c>
      <c r="L30" s="138">
        <f t="shared" si="5"/>
        <v>0</v>
      </c>
      <c r="M30" s="138">
        <f t="shared" si="5"/>
        <v>0</v>
      </c>
      <c r="N30" s="138">
        <f t="shared" si="5"/>
        <v>0</v>
      </c>
    </row>
    <row r="31" spans="1:14" ht="12.75">
      <c r="A31" s="286" t="s">
        <v>111</v>
      </c>
      <c r="B31" s="289"/>
      <c r="C31" s="124" t="s">
        <v>94</v>
      </c>
      <c r="D31" s="196" t="s">
        <v>44</v>
      </c>
      <c r="E31" s="140"/>
      <c r="F31" s="140"/>
      <c r="G31" s="140"/>
      <c r="H31" s="140"/>
      <c r="I31" s="140"/>
      <c r="J31" s="140"/>
      <c r="K31" s="140"/>
      <c r="L31" s="140"/>
      <c r="M31" s="140"/>
      <c r="N31" s="141"/>
    </row>
    <row r="32" spans="1:14" ht="12.75">
      <c r="A32" s="287"/>
      <c r="B32" s="290"/>
      <c r="C32" s="123" t="s">
        <v>84</v>
      </c>
      <c r="D32" s="196" t="s">
        <v>44</v>
      </c>
      <c r="E32" s="140"/>
      <c r="F32" s="140"/>
      <c r="G32" s="140"/>
      <c r="H32" s="140"/>
      <c r="I32" s="140"/>
      <c r="J32" s="140"/>
      <c r="K32" s="140"/>
      <c r="L32" s="140"/>
      <c r="M32" s="140"/>
      <c r="N32" s="141"/>
    </row>
    <row r="33" spans="1:14" ht="12.75">
      <c r="A33" s="287"/>
      <c r="B33" s="290"/>
      <c r="C33" s="100" t="s">
        <v>93</v>
      </c>
      <c r="D33" s="196" t="s">
        <v>44</v>
      </c>
      <c r="E33" s="138"/>
      <c r="F33" s="138"/>
      <c r="G33" s="138"/>
      <c r="H33" s="138"/>
      <c r="I33" s="138"/>
      <c r="J33" s="138"/>
      <c r="K33" s="138"/>
      <c r="L33" s="138"/>
      <c r="M33" s="138"/>
      <c r="N33" s="139"/>
    </row>
    <row r="34" spans="1:14" ht="12.75">
      <c r="A34" s="287"/>
      <c r="B34" s="290"/>
      <c r="C34" s="101" t="s">
        <v>84</v>
      </c>
      <c r="D34" s="196" t="s">
        <v>44</v>
      </c>
      <c r="E34" s="138"/>
      <c r="F34" s="138"/>
      <c r="G34" s="138"/>
      <c r="H34" s="138"/>
      <c r="I34" s="138"/>
      <c r="J34" s="138"/>
      <c r="K34" s="138"/>
      <c r="L34" s="138"/>
      <c r="M34" s="138"/>
      <c r="N34" s="139"/>
    </row>
    <row r="35" spans="1:14" ht="12.75">
      <c r="A35" s="287"/>
      <c r="B35" s="290"/>
      <c r="C35" s="100" t="s">
        <v>85</v>
      </c>
      <c r="D35" s="196" t="s">
        <v>44</v>
      </c>
      <c r="E35" s="138"/>
      <c r="F35" s="138"/>
      <c r="G35" s="138"/>
      <c r="H35" s="138"/>
      <c r="I35" s="138"/>
      <c r="J35" s="138"/>
      <c r="K35" s="138"/>
      <c r="L35" s="138"/>
      <c r="M35" s="138"/>
      <c r="N35" s="139"/>
    </row>
    <row r="36" spans="1:14" ht="12.75">
      <c r="A36" s="287"/>
      <c r="B36" s="290"/>
      <c r="C36" s="101" t="s">
        <v>84</v>
      </c>
      <c r="D36" s="196" t="s">
        <v>44</v>
      </c>
      <c r="E36" s="138"/>
      <c r="F36" s="138"/>
      <c r="G36" s="138"/>
      <c r="H36" s="138"/>
      <c r="I36" s="138"/>
      <c r="J36" s="138"/>
      <c r="K36" s="138"/>
      <c r="L36" s="138"/>
      <c r="M36" s="138"/>
      <c r="N36" s="139"/>
    </row>
    <row r="37" spans="1:14" ht="12.75">
      <c r="A37" s="287"/>
      <c r="B37" s="290"/>
      <c r="C37" s="194" t="s">
        <v>110</v>
      </c>
      <c r="D37" s="199"/>
      <c r="E37" s="138">
        <f>D37+E31-E33</f>
        <v>0</v>
      </c>
      <c r="F37" s="138">
        <f aca="true" t="shared" si="6" ref="F37:N37">E37+F31-F33</f>
        <v>0</v>
      </c>
      <c r="G37" s="138">
        <f t="shared" si="6"/>
        <v>0</v>
      </c>
      <c r="H37" s="138">
        <f t="shared" si="6"/>
        <v>0</v>
      </c>
      <c r="I37" s="138">
        <f t="shared" si="6"/>
        <v>0</v>
      </c>
      <c r="J37" s="138">
        <f t="shared" si="6"/>
        <v>0</v>
      </c>
      <c r="K37" s="138">
        <f t="shared" si="6"/>
        <v>0</v>
      </c>
      <c r="L37" s="138">
        <f t="shared" si="6"/>
        <v>0</v>
      </c>
      <c r="M37" s="138">
        <f t="shared" si="6"/>
        <v>0</v>
      </c>
      <c r="N37" s="139">
        <f t="shared" si="6"/>
        <v>0</v>
      </c>
    </row>
    <row r="38" spans="1:14" ht="12.75">
      <c r="A38" s="288"/>
      <c r="B38" s="291"/>
      <c r="C38" s="101" t="s">
        <v>84</v>
      </c>
      <c r="D38" s="200"/>
      <c r="E38" s="138">
        <f aca="true" t="shared" si="7" ref="E38:N38">D38+E32-E34</f>
        <v>0</v>
      </c>
      <c r="F38" s="138">
        <f t="shared" si="7"/>
        <v>0</v>
      </c>
      <c r="G38" s="138">
        <f t="shared" si="7"/>
        <v>0</v>
      </c>
      <c r="H38" s="138">
        <f t="shared" si="7"/>
        <v>0</v>
      </c>
      <c r="I38" s="138">
        <f t="shared" si="7"/>
        <v>0</v>
      </c>
      <c r="J38" s="138">
        <f t="shared" si="7"/>
        <v>0</v>
      </c>
      <c r="K38" s="138">
        <f t="shared" si="7"/>
        <v>0</v>
      </c>
      <c r="L38" s="138">
        <f t="shared" si="7"/>
        <v>0</v>
      </c>
      <c r="M38" s="138">
        <f t="shared" si="7"/>
        <v>0</v>
      </c>
      <c r="N38" s="138">
        <f t="shared" si="7"/>
        <v>0</v>
      </c>
    </row>
    <row r="39" spans="1:14" ht="12.75">
      <c r="A39" s="286" t="s">
        <v>112</v>
      </c>
      <c r="B39" s="289"/>
      <c r="C39" s="124" t="s">
        <v>94</v>
      </c>
      <c r="D39" s="196" t="s">
        <v>44</v>
      </c>
      <c r="E39" s="140"/>
      <c r="F39" s="140"/>
      <c r="G39" s="140"/>
      <c r="H39" s="140"/>
      <c r="I39" s="140"/>
      <c r="J39" s="140"/>
      <c r="K39" s="140"/>
      <c r="L39" s="140"/>
      <c r="M39" s="140"/>
      <c r="N39" s="141"/>
    </row>
    <row r="40" spans="1:14" ht="12.75">
      <c r="A40" s="287"/>
      <c r="B40" s="290"/>
      <c r="C40" s="123" t="s">
        <v>84</v>
      </c>
      <c r="D40" s="196" t="s">
        <v>44</v>
      </c>
      <c r="E40" s="140"/>
      <c r="F40" s="140"/>
      <c r="G40" s="140"/>
      <c r="H40" s="140"/>
      <c r="I40" s="140"/>
      <c r="J40" s="140"/>
      <c r="K40" s="140"/>
      <c r="L40" s="140"/>
      <c r="M40" s="140"/>
      <c r="N40" s="141"/>
    </row>
    <row r="41" spans="1:14" ht="12.75">
      <c r="A41" s="287"/>
      <c r="B41" s="290"/>
      <c r="C41" s="100" t="s">
        <v>93</v>
      </c>
      <c r="D41" s="196" t="s">
        <v>44</v>
      </c>
      <c r="E41" s="138"/>
      <c r="F41" s="138"/>
      <c r="G41" s="138"/>
      <c r="H41" s="138"/>
      <c r="I41" s="138"/>
      <c r="J41" s="138"/>
      <c r="K41" s="138"/>
      <c r="L41" s="138"/>
      <c r="M41" s="138"/>
      <c r="N41" s="139"/>
    </row>
    <row r="42" spans="1:14" ht="12.75">
      <c r="A42" s="287"/>
      <c r="B42" s="290"/>
      <c r="C42" s="101" t="s">
        <v>84</v>
      </c>
      <c r="D42" s="196" t="s">
        <v>44</v>
      </c>
      <c r="E42" s="138"/>
      <c r="F42" s="138"/>
      <c r="G42" s="138"/>
      <c r="H42" s="138"/>
      <c r="I42" s="138"/>
      <c r="J42" s="138"/>
      <c r="K42" s="138"/>
      <c r="L42" s="138"/>
      <c r="M42" s="138"/>
      <c r="N42" s="139"/>
    </row>
    <row r="43" spans="1:14" ht="12.75">
      <c r="A43" s="287"/>
      <c r="B43" s="290"/>
      <c r="C43" s="100" t="s">
        <v>85</v>
      </c>
      <c r="D43" s="196" t="s">
        <v>44</v>
      </c>
      <c r="E43" s="138"/>
      <c r="F43" s="138"/>
      <c r="G43" s="138"/>
      <c r="H43" s="138"/>
      <c r="I43" s="138"/>
      <c r="J43" s="138"/>
      <c r="K43" s="138"/>
      <c r="L43" s="138"/>
      <c r="M43" s="138"/>
      <c r="N43" s="139"/>
    </row>
    <row r="44" spans="1:14" ht="12.75">
      <c r="A44" s="287"/>
      <c r="B44" s="290"/>
      <c r="C44" s="101" t="s">
        <v>84</v>
      </c>
      <c r="D44" s="196" t="s">
        <v>44</v>
      </c>
      <c r="E44" s="138"/>
      <c r="F44" s="138"/>
      <c r="G44" s="138"/>
      <c r="H44" s="138"/>
      <c r="I44" s="138"/>
      <c r="J44" s="138"/>
      <c r="K44" s="138"/>
      <c r="L44" s="138"/>
      <c r="M44" s="138"/>
      <c r="N44" s="139"/>
    </row>
    <row r="45" spans="1:14" ht="12.75">
      <c r="A45" s="287"/>
      <c r="B45" s="290"/>
      <c r="C45" s="194" t="s">
        <v>110</v>
      </c>
      <c r="D45" s="199"/>
      <c r="E45" s="138">
        <f>D45+E39-E41</f>
        <v>0</v>
      </c>
      <c r="F45" s="138">
        <f aca="true" t="shared" si="8" ref="F45:N45">E45+F39-F41</f>
        <v>0</v>
      </c>
      <c r="G45" s="138">
        <f t="shared" si="8"/>
        <v>0</v>
      </c>
      <c r="H45" s="138">
        <f t="shared" si="8"/>
        <v>0</v>
      </c>
      <c r="I45" s="138">
        <f t="shared" si="8"/>
        <v>0</v>
      </c>
      <c r="J45" s="138">
        <f t="shared" si="8"/>
        <v>0</v>
      </c>
      <c r="K45" s="138">
        <f t="shared" si="8"/>
        <v>0</v>
      </c>
      <c r="L45" s="138">
        <f t="shared" si="8"/>
        <v>0</v>
      </c>
      <c r="M45" s="138">
        <f t="shared" si="8"/>
        <v>0</v>
      </c>
      <c r="N45" s="139">
        <f t="shared" si="8"/>
        <v>0</v>
      </c>
    </row>
    <row r="46" spans="1:14" ht="12.75">
      <c r="A46" s="288"/>
      <c r="B46" s="291"/>
      <c r="C46" s="101" t="s">
        <v>84</v>
      </c>
      <c r="D46" s="200"/>
      <c r="E46" s="138">
        <f aca="true" t="shared" si="9" ref="E46:N46">D46+E40-E42</f>
        <v>0</v>
      </c>
      <c r="F46" s="138">
        <f t="shared" si="9"/>
        <v>0</v>
      </c>
      <c r="G46" s="138">
        <f t="shared" si="9"/>
        <v>0</v>
      </c>
      <c r="H46" s="138">
        <f t="shared" si="9"/>
        <v>0</v>
      </c>
      <c r="I46" s="138">
        <f t="shared" si="9"/>
        <v>0</v>
      </c>
      <c r="J46" s="138">
        <f t="shared" si="9"/>
        <v>0</v>
      </c>
      <c r="K46" s="138">
        <f t="shared" si="9"/>
        <v>0</v>
      </c>
      <c r="L46" s="138">
        <f t="shared" si="9"/>
        <v>0</v>
      </c>
      <c r="M46" s="138">
        <f t="shared" si="9"/>
        <v>0</v>
      </c>
      <c r="N46" s="138">
        <f t="shared" si="9"/>
        <v>0</v>
      </c>
    </row>
    <row r="47" spans="1:14" ht="12.75">
      <c r="A47" s="286" t="s">
        <v>113</v>
      </c>
      <c r="B47" s="289"/>
      <c r="C47" s="124" t="s">
        <v>94</v>
      </c>
      <c r="D47" s="196" t="s">
        <v>44</v>
      </c>
      <c r="E47" s="140"/>
      <c r="F47" s="140"/>
      <c r="G47" s="140"/>
      <c r="H47" s="140"/>
      <c r="I47" s="140"/>
      <c r="J47" s="140"/>
      <c r="K47" s="140"/>
      <c r="L47" s="140"/>
      <c r="M47" s="140"/>
      <c r="N47" s="141"/>
    </row>
    <row r="48" spans="1:14" ht="12.75">
      <c r="A48" s="287"/>
      <c r="B48" s="290"/>
      <c r="C48" s="123" t="s">
        <v>84</v>
      </c>
      <c r="D48" s="196" t="s">
        <v>44</v>
      </c>
      <c r="E48" s="140"/>
      <c r="F48" s="140"/>
      <c r="G48" s="140"/>
      <c r="H48" s="140"/>
      <c r="I48" s="140"/>
      <c r="J48" s="140"/>
      <c r="K48" s="140"/>
      <c r="L48" s="140"/>
      <c r="M48" s="140"/>
      <c r="N48" s="141"/>
    </row>
    <row r="49" spans="1:14" ht="12.75">
      <c r="A49" s="287"/>
      <c r="B49" s="290"/>
      <c r="C49" s="100" t="s">
        <v>93</v>
      </c>
      <c r="D49" s="196" t="s">
        <v>44</v>
      </c>
      <c r="E49" s="138"/>
      <c r="F49" s="138"/>
      <c r="G49" s="138"/>
      <c r="H49" s="138"/>
      <c r="I49" s="138"/>
      <c r="J49" s="138"/>
      <c r="K49" s="138"/>
      <c r="L49" s="138"/>
      <c r="M49" s="138"/>
      <c r="N49" s="139"/>
    </row>
    <row r="50" spans="1:14" ht="12.75">
      <c r="A50" s="287"/>
      <c r="B50" s="290"/>
      <c r="C50" s="101" t="s">
        <v>84</v>
      </c>
      <c r="D50" s="196" t="s">
        <v>44</v>
      </c>
      <c r="E50" s="138"/>
      <c r="F50" s="138"/>
      <c r="G50" s="138"/>
      <c r="H50" s="138"/>
      <c r="I50" s="138"/>
      <c r="J50" s="138"/>
      <c r="K50" s="138"/>
      <c r="L50" s="138"/>
      <c r="M50" s="138"/>
      <c r="N50" s="139"/>
    </row>
    <row r="51" spans="1:14" ht="12.75">
      <c r="A51" s="287"/>
      <c r="B51" s="290"/>
      <c r="C51" s="100" t="s">
        <v>85</v>
      </c>
      <c r="D51" s="196" t="s">
        <v>44</v>
      </c>
      <c r="E51" s="138"/>
      <c r="F51" s="138"/>
      <c r="G51" s="138"/>
      <c r="H51" s="138"/>
      <c r="I51" s="138"/>
      <c r="J51" s="138"/>
      <c r="K51" s="138"/>
      <c r="L51" s="138"/>
      <c r="M51" s="138"/>
      <c r="N51" s="139"/>
    </row>
    <row r="52" spans="1:14" ht="12.75">
      <c r="A52" s="287"/>
      <c r="B52" s="290"/>
      <c r="C52" s="101" t="s">
        <v>84</v>
      </c>
      <c r="D52" s="196" t="s">
        <v>44</v>
      </c>
      <c r="E52" s="138"/>
      <c r="F52" s="138"/>
      <c r="G52" s="138"/>
      <c r="H52" s="138"/>
      <c r="I52" s="138"/>
      <c r="J52" s="138"/>
      <c r="K52" s="138"/>
      <c r="L52" s="138"/>
      <c r="M52" s="138"/>
      <c r="N52" s="139"/>
    </row>
    <row r="53" spans="1:14" ht="12.75">
      <c r="A53" s="287"/>
      <c r="B53" s="290"/>
      <c r="C53" s="194" t="s">
        <v>110</v>
      </c>
      <c r="D53" s="199"/>
      <c r="E53" s="138">
        <f>D53+E47-E49</f>
        <v>0</v>
      </c>
      <c r="F53" s="138">
        <f aca="true" t="shared" si="10" ref="F53:N53">E53+F47-F49</f>
        <v>0</v>
      </c>
      <c r="G53" s="138">
        <f t="shared" si="10"/>
        <v>0</v>
      </c>
      <c r="H53" s="138">
        <f t="shared" si="10"/>
        <v>0</v>
      </c>
      <c r="I53" s="138">
        <f t="shared" si="10"/>
        <v>0</v>
      </c>
      <c r="J53" s="138">
        <f t="shared" si="10"/>
        <v>0</v>
      </c>
      <c r="K53" s="138">
        <f t="shared" si="10"/>
        <v>0</v>
      </c>
      <c r="L53" s="138">
        <f t="shared" si="10"/>
        <v>0</v>
      </c>
      <c r="M53" s="138">
        <f t="shared" si="10"/>
        <v>0</v>
      </c>
      <c r="N53" s="139">
        <f t="shared" si="10"/>
        <v>0</v>
      </c>
    </row>
    <row r="54" spans="1:14" ht="12.75">
      <c r="A54" s="288"/>
      <c r="B54" s="291"/>
      <c r="C54" s="101" t="s">
        <v>84</v>
      </c>
      <c r="D54" s="200"/>
      <c r="E54" s="138">
        <f aca="true" t="shared" si="11" ref="E54:N54">D54+E48-E50</f>
        <v>0</v>
      </c>
      <c r="F54" s="138">
        <f t="shared" si="11"/>
        <v>0</v>
      </c>
      <c r="G54" s="138">
        <f t="shared" si="11"/>
        <v>0</v>
      </c>
      <c r="H54" s="138">
        <f t="shared" si="11"/>
        <v>0</v>
      </c>
      <c r="I54" s="138">
        <f t="shared" si="11"/>
        <v>0</v>
      </c>
      <c r="J54" s="138">
        <f t="shared" si="11"/>
        <v>0</v>
      </c>
      <c r="K54" s="138">
        <f t="shared" si="11"/>
        <v>0</v>
      </c>
      <c r="L54" s="138">
        <f t="shared" si="11"/>
        <v>0</v>
      </c>
      <c r="M54" s="138">
        <f t="shared" si="11"/>
        <v>0</v>
      </c>
      <c r="N54" s="138">
        <f t="shared" si="11"/>
        <v>0</v>
      </c>
    </row>
    <row r="55" spans="1:14" ht="12.75">
      <c r="A55" s="286" t="s">
        <v>114</v>
      </c>
      <c r="B55" s="289"/>
      <c r="C55" s="124" t="s">
        <v>94</v>
      </c>
      <c r="D55" s="196" t="s">
        <v>44</v>
      </c>
      <c r="E55" s="140"/>
      <c r="F55" s="140"/>
      <c r="G55" s="140"/>
      <c r="H55" s="140"/>
      <c r="I55" s="140"/>
      <c r="J55" s="140"/>
      <c r="K55" s="140"/>
      <c r="L55" s="140"/>
      <c r="M55" s="140"/>
      <c r="N55" s="141"/>
    </row>
    <row r="56" spans="1:14" ht="12.75">
      <c r="A56" s="287"/>
      <c r="B56" s="290"/>
      <c r="C56" s="123" t="s">
        <v>84</v>
      </c>
      <c r="D56" s="196" t="s">
        <v>44</v>
      </c>
      <c r="E56" s="140"/>
      <c r="F56" s="140"/>
      <c r="G56" s="140"/>
      <c r="H56" s="140"/>
      <c r="I56" s="140"/>
      <c r="J56" s="140"/>
      <c r="K56" s="140"/>
      <c r="L56" s="140"/>
      <c r="M56" s="140"/>
      <c r="N56" s="141"/>
    </row>
    <row r="57" spans="1:14" ht="12.75">
      <c r="A57" s="287"/>
      <c r="B57" s="290"/>
      <c r="C57" s="100" t="s">
        <v>93</v>
      </c>
      <c r="D57" s="196" t="s">
        <v>44</v>
      </c>
      <c r="E57" s="138"/>
      <c r="F57" s="138"/>
      <c r="G57" s="138"/>
      <c r="H57" s="138"/>
      <c r="I57" s="138"/>
      <c r="J57" s="138"/>
      <c r="K57" s="138"/>
      <c r="L57" s="138"/>
      <c r="M57" s="138"/>
      <c r="N57" s="139"/>
    </row>
    <row r="58" spans="1:14" ht="12.75">
      <c r="A58" s="287"/>
      <c r="B58" s="290"/>
      <c r="C58" s="101" t="s">
        <v>84</v>
      </c>
      <c r="D58" s="196" t="s">
        <v>44</v>
      </c>
      <c r="E58" s="138"/>
      <c r="F58" s="138"/>
      <c r="G58" s="138"/>
      <c r="H58" s="138"/>
      <c r="I58" s="138"/>
      <c r="J58" s="138"/>
      <c r="K58" s="138"/>
      <c r="L58" s="138"/>
      <c r="M58" s="138"/>
      <c r="N58" s="139"/>
    </row>
    <row r="59" spans="1:14" ht="12.75">
      <c r="A59" s="287"/>
      <c r="B59" s="290"/>
      <c r="C59" s="100" t="s">
        <v>85</v>
      </c>
      <c r="D59" s="196" t="s">
        <v>44</v>
      </c>
      <c r="E59" s="138"/>
      <c r="F59" s="138"/>
      <c r="G59" s="138"/>
      <c r="H59" s="138"/>
      <c r="I59" s="138"/>
      <c r="J59" s="138"/>
      <c r="K59" s="138"/>
      <c r="L59" s="138"/>
      <c r="M59" s="138"/>
      <c r="N59" s="139"/>
    </row>
    <row r="60" spans="1:14" ht="12.75">
      <c r="A60" s="287"/>
      <c r="B60" s="290"/>
      <c r="C60" s="101" t="s">
        <v>84</v>
      </c>
      <c r="D60" s="196" t="s">
        <v>44</v>
      </c>
      <c r="E60" s="138"/>
      <c r="F60" s="138"/>
      <c r="G60" s="138"/>
      <c r="H60" s="138"/>
      <c r="I60" s="138"/>
      <c r="J60" s="138"/>
      <c r="K60" s="138"/>
      <c r="L60" s="138"/>
      <c r="M60" s="138"/>
      <c r="N60" s="139"/>
    </row>
    <row r="61" spans="1:14" ht="12.75">
      <c r="A61" s="287"/>
      <c r="B61" s="290"/>
      <c r="C61" s="194" t="s">
        <v>110</v>
      </c>
      <c r="D61" s="199"/>
      <c r="E61" s="138">
        <f>D61+E55-E57</f>
        <v>0</v>
      </c>
      <c r="F61" s="138">
        <f aca="true" t="shared" si="12" ref="F61:N61">E61+F55-F57</f>
        <v>0</v>
      </c>
      <c r="G61" s="138">
        <f t="shared" si="12"/>
        <v>0</v>
      </c>
      <c r="H61" s="138">
        <f t="shared" si="12"/>
        <v>0</v>
      </c>
      <c r="I61" s="138">
        <f t="shared" si="12"/>
        <v>0</v>
      </c>
      <c r="J61" s="138">
        <f t="shared" si="12"/>
        <v>0</v>
      </c>
      <c r="K61" s="138">
        <f t="shared" si="12"/>
        <v>0</v>
      </c>
      <c r="L61" s="138">
        <f t="shared" si="12"/>
        <v>0</v>
      </c>
      <c r="M61" s="138">
        <f t="shared" si="12"/>
        <v>0</v>
      </c>
      <c r="N61" s="139">
        <f t="shared" si="12"/>
        <v>0</v>
      </c>
    </row>
    <row r="62" spans="1:14" ht="12.75">
      <c r="A62" s="288"/>
      <c r="B62" s="291"/>
      <c r="C62" s="101" t="s">
        <v>84</v>
      </c>
      <c r="D62" s="200"/>
      <c r="E62" s="138">
        <f aca="true" t="shared" si="13" ref="E62:N62">D62+E56-E58</f>
        <v>0</v>
      </c>
      <c r="F62" s="138">
        <f t="shared" si="13"/>
        <v>0</v>
      </c>
      <c r="G62" s="138">
        <f t="shared" si="13"/>
        <v>0</v>
      </c>
      <c r="H62" s="138">
        <f t="shared" si="13"/>
        <v>0</v>
      </c>
      <c r="I62" s="138">
        <f t="shared" si="13"/>
        <v>0</v>
      </c>
      <c r="J62" s="138">
        <f t="shared" si="13"/>
        <v>0</v>
      </c>
      <c r="K62" s="138">
        <f t="shared" si="13"/>
        <v>0</v>
      </c>
      <c r="L62" s="138">
        <f t="shared" si="13"/>
        <v>0</v>
      </c>
      <c r="M62" s="138">
        <f t="shared" si="13"/>
        <v>0</v>
      </c>
      <c r="N62" s="138">
        <f t="shared" si="13"/>
        <v>0</v>
      </c>
    </row>
    <row r="63" spans="1:14" ht="12.75">
      <c r="A63" s="286" t="s">
        <v>115</v>
      </c>
      <c r="B63" s="289"/>
      <c r="C63" s="124" t="s">
        <v>94</v>
      </c>
      <c r="D63" s="196" t="s">
        <v>44</v>
      </c>
      <c r="E63" s="140"/>
      <c r="F63" s="140"/>
      <c r="G63" s="140"/>
      <c r="H63" s="140"/>
      <c r="I63" s="140"/>
      <c r="J63" s="140"/>
      <c r="K63" s="140"/>
      <c r="L63" s="140"/>
      <c r="M63" s="140"/>
      <c r="N63" s="141"/>
    </row>
    <row r="64" spans="1:14" ht="12.75">
      <c r="A64" s="287"/>
      <c r="B64" s="290"/>
      <c r="C64" s="123" t="s">
        <v>84</v>
      </c>
      <c r="D64" s="196" t="s">
        <v>44</v>
      </c>
      <c r="E64" s="140"/>
      <c r="F64" s="140"/>
      <c r="G64" s="140"/>
      <c r="H64" s="140"/>
      <c r="I64" s="140"/>
      <c r="J64" s="140"/>
      <c r="K64" s="140"/>
      <c r="L64" s="140"/>
      <c r="M64" s="140"/>
      <c r="N64" s="141"/>
    </row>
    <row r="65" spans="1:14" ht="12.75">
      <c r="A65" s="287"/>
      <c r="B65" s="290"/>
      <c r="C65" s="100" t="s">
        <v>93</v>
      </c>
      <c r="D65" s="196" t="s">
        <v>44</v>
      </c>
      <c r="E65" s="138"/>
      <c r="F65" s="138"/>
      <c r="G65" s="138"/>
      <c r="H65" s="138"/>
      <c r="I65" s="138"/>
      <c r="J65" s="138"/>
      <c r="K65" s="138"/>
      <c r="L65" s="138"/>
      <c r="M65" s="138"/>
      <c r="N65" s="139"/>
    </row>
    <row r="66" spans="1:14" ht="12.75">
      <c r="A66" s="287"/>
      <c r="B66" s="290"/>
      <c r="C66" s="101" t="s">
        <v>84</v>
      </c>
      <c r="D66" s="196" t="s">
        <v>44</v>
      </c>
      <c r="E66" s="138"/>
      <c r="F66" s="138"/>
      <c r="G66" s="138"/>
      <c r="H66" s="138"/>
      <c r="I66" s="138"/>
      <c r="J66" s="138"/>
      <c r="K66" s="138"/>
      <c r="L66" s="138"/>
      <c r="M66" s="138"/>
      <c r="N66" s="139"/>
    </row>
    <row r="67" spans="1:14" ht="12.75">
      <c r="A67" s="287"/>
      <c r="B67" s="290"/>
      <c r="C67" s="100" t="s">
        <v>85</v>
      </c>
      <c r="D67" s="196" t="s">
        <v>44</v>
      </c>
      <c r="E67" s="138"/>
      <c r="F67" s="138"/>
      <c r="G67" s="138"/>
      <c r="H67" s="138"/>
      <c r="I67" s="138"/>
      <c r="J67" s="138"/>
      <c r="K67" s="138"/>
      <c r="L67" s="138"/>
      <c r="M67" s="138"/>
      <c r="N67" s="139"/>
    </row>
    <row r="68" spans="1:14" ht="12.75">
      <c r="A68" s="287"/>
      <c r="B68" s="290"/>
      <c r="C68" s="101" t="s">
        <v>84</v>
      </c>
      <c r="D68" s="196" t="s">
        <v>44</v>
      </c>
      <c r="E68" s="138"/>
      <c r="F68" s="138"/>
      <c r="G68" s="138"/>
      <c r="H68" s="138"/>
      <c r="I68" s="138"/>
      <c r="J68" s="138"/>
      <c r="K68" s="138"/>
      <c r="L68" s="138"/>
      <c r="M68" s="138"/>
      <c r="N68" s="139"/>
    </row>
    <row r="69" spans="1:14" ht="12.75">
      <c r="A69" s="287"/>
      <c r="B69" s="290"/>
      <c r="C69" s="194" t="s">
        <v>110</v>
      </c>
      <c r="D69" s="199"/>
      <c r="E69" s="138">
        <f>D69+E63-E65</f>
        <v>0</v>
      </c>
      <c r="F69" s="138">
        <f aca="true" t="shared" si="14" ref="F69:N69">E69+F63-F65</f>
        <v>0</v>
      </c>
      <c r="G69" s="138">
        <f t="shared" si="14"/>
        <v>0</v>
      </c>
      <c r="H69" s="138">
        <f t="shared" si="14"/>
        <v>0</v>
      </c>
      <c r="I69" s="138">
        <f t="shared" si="14"/>
        <v>0</v>
      </c>
      <c r="J69" s="138">
        <f t="shared" si="14"/>
        <v>0</v>
      </c>
      <c r="K69" s="138">
        <f t="shared" si="14"/>
        <v>0</v>
      </c>
      <c r="L69" s="138">
        <f t="shared" si="14"/>
        <v>0</v>
      </c>
      <c r="M69" s="138">
        <f t="shared" si="14"/>
        <v>0</v>
      </c>
      <c r="N69" s="139">
        <f t="shared" si="14"/>
        <v>0</v>
      </c>
    </row>
    <row r="70" spans="1:14" ht="12.75">
      <c r="A70" s="288"/>
      <c r="B70" s="291"/>
      <c r="C70" s="101" t="s">
        <v>84</v>
      </c>
      <c r="D70" s="200"/>
      <c r="E70" s="138">
        <f aca="true" t="shared" si="15" ref="E70:N70">D70+E64-E66</f>
        <v>0</v>
      </c>
      <c r="F70" s="138">
        <f t="shared" si="15"/>
        <v>0</v>
      </c>
      <c r="G70" s="138">
        <f t="shared" si="15"/>
        <v>0</v>
      </c>
      <c r="H70" s="138">
        <f t="shared" si="15"/>
        <v>0</v>
      </c>
      <c r="I70" s="138">
        <f t="shared" si="15"/>
        <v>0</v>
      </c>
      <c r="J70" s="138">
        <f t="shared" si="15"/>
        <v>0</v>
      </c>
      <c r="K70" s="138">
        <f t="shared" si="15"/>
        <v>0</v>
      </c>
      <c r="L70" s="138">
        <f t="shared" si="15"/>
        <v>0</v>
      </c>
      <c r="M70" s="138">
        <f t="shared" si="15"/>
        <v>0</v>
      </c>
      <c r="N70" s="138">
        <f t="shared" si="15"/>
        <v>0</v>
      </c>
    </row>
    <row r="71" spans="1:14" ht="12.75">
      <c r="A71" s="286" t="s">
        <v>116</v>
      </c>
      <c r="B71" s="289"/>
      <c r="C71" s="124" t="s">
        <v>94</v>
      </c>
      <c r="D71" s="196" t="s">
        <v>44</v>
      </c>
      <c r="E71" s="140"/>
      <c r="F71" s="140"/>
      <c r="G71" s="140"/>
      <c r="H71" s="140"/>
      <c r="I71" s="140"/>
      <c r="J71" s="140"/>
      <c r="K71" s="140"/>
      <c r="L71" s="140"/>
      <c r="M71" s="140"/>
      <c r="N71" s="141"/>
    </row>
    <row r="72" spans="1:14" ht="12.75">
      <c r="A72" s="287"/>
      <c r="B72" s="290"/>
      <c r="C72" s="123" t="s">
        <v>84</v>
      </c>
      <c r="D72" s="196" t="s">
        <v>44</v>
      </c>
      <c r="E72" s="140"/>
      <c r="F72" s="140"/>
      <c r="G72" s="140"/>
      <c r="H72" s="140"/>
      <c r="I72" s="140"/>
      <c r="J72" s="140"/>
      <c r="K72" s="140"/>
      <c r="L72" s="140"/>
      <c r="M72" s="140"/>
      <c r="N72" s="141"/>
    </row>
    <row r="73" spans="1:14" ht="12.75">
      <c r="A73" s="287"/>
      <c r="B73" s="290"/>
      <c r="C73" s="100" t="s">
        <v>93</v>
      </c>
      <c r="D73" s="196" t="s">
        <v>44</v>
      </c>
      <c r="E73" s="138"/>
      <c r="F73" s="138"/>
      <c r="G73" s="138"/>
      <c r="H73" s="138"/>
      <c r="I73" s="138"/>
      <c r="J73" s="138"/>
      <c r="K73" s="138"/>
      <c r="L73" s="138"/>
      <c r="M73" s="138"/>
      <c r="N73" s="139"/>
    </row>
    <row r="74" spans="1:14" ht="12.75">
      <c r="A74" s="287"/>
      <c r="B74" s="290"/>
      <c r="C74" s="101" t="s">
        <v>84</v>
      </c>
      <c r="D74" s="196" t="s">
        <v>44</v>
      </c>
      <c r="E74" s="138"/>
      <c r="F74" s="138"/>
      <c r="G74" s="138"/>
      <c r="H74" s="138"/>
      <c r="I74" s="138"/>
      <c r="J74" s="138"/>
      <c r="K74" s="138"/>
      <c r="L74" s="138"/>
      <c r="M74" s="138"/>
      <c r="N74" s="139"/>
    </row>
    <row r="75" spans="1:14" ht="12.75">
      <c r="A75" s="287"/>
      <c r="B75" s="290"/>
      <c r="C75" s="100" t="s">
        <v>85</v>
      </c>
      <c r="D75" s="196" t="s">
        <v>44</v>
      </c>
      <c r="E75" s="138"/>
      <c r="F75" s="138"/>
      <c r="G75" s="138"/>
      <c r="H75" s="138"/>
      <c r="I75" s="138"/>
      <c r="J75" s="138"/>
      <c r="K75" s="138"/>
      <c r="L75" s="138"/>
      <c r="M75" s="138"/>
      <c r="N75" s="139"/>
    </row>
    <row r="76" spans="1:14" ht="12.75">
      <c r="A76" s="287"/>
      <c r="B76" s="290"/>
      <c r="C76" s="101" t="s">
        <v>84</v>
      </c>
      <c r="D76" s="196" t="s">
        <v>44</v>
      </c>
      <c r="E76" s="138"/>
      <c r="F76" s="138"/>
      <c r="G76" s="138"/>
      <c r="H76" s="138"/>
      <c r="I76" s="138"/>
      <c r="J76" s="138"/>
      <c r="K76" s="138"/>
      <c r="L76" s="138"/>
      <c r="M76" s="138"/>
      <c r="N76" s="139"/>
    </row>
    <row r="77" spans="1:14" ht="12.75">
      <c r="A77" s="287"/>
      <c r="B77" s="290"/>
      <c r="C77" s="194" t="s">
        <v>110</v>
      </c>
      <c r="D77" s="199"/>
      <c r="E77" s="138">
        <f>D77+E71-E73</f>
        <v>0</v>
      </c>
      <c r="F77" s="138">
        <f aca="true" t="shared" si="16" ref="F77:N77">E77+F71-F73</f>
        <v>0</v>
      </c>
      <c r="G77" s="138">
        <f t="shared" si="16"/>
        <v>0</v>
      </c>
      <c r="H77" s="138">
        <f t="shared" si="16"/>
        <v>0</v>
      </c>
      <c r="I77" s="138">
        <f t="shared" si="16"/>
        <v>0</v>
      </c>
      <c r="J77" s="138">
        <f t="shared" si="16"/>
        <v>0</v>
      </c>
      <c r="K77" s="138">
        <f t="shared" si="16"/>
        <v>0</v>
      </c>
      <c r="L77" s="138">
        <f t="shared" si="16"/>
        <v>0</v>
      </c>
      <c r="M77" s="138">
        <f t="shared" si="16"/>
        <v>0</v>
      </c>
      <c r="N77" s="139">
        <f t="shared" si="16"/>
        <v>0</v>
      </c>
    </row>
    <row r="78" spans="1:14" ht="12.75">
      <c r="A78" s="288"/>
      <c r="B78" s="291"/>
      <c r="C78" s="101" t="s">
        <v>84</v>
      </c>
      <c r="D78" s="200"/>
      <c r="E78" s="138">
        <f aca="true" t="shared" si="17" ref="E78:N78">D78+E72-E74</f>
        <v>0</v>
      </c>
      <c r="F78" s="138">
        <f t="shared" si="17"/>
        <v>0</v>
      </c>
      <c r="G78" s="138">
        <f t="shared" si="17"/>
        <v>0</v>
      </c>
      <c r="H78" s="138">
        <f t="shared" si="17"/>
        <v>0</v>
      </c>
      <c r="I78" s="138">
        <f t="shared" si="17"/>
        <v>0</v>
      </c>
      <c r="J78" s="138">
        <f t="shared" si="17"/>
        <v>0</v>
      </c>
      <c r="K78" s="138">
        <f t="shared" si="17"/>
        <v>0</v>
      </c>
      <c r="L78" s="138">
        <f t="shared" si="17"/>
        <v>0</v>
      </c>
      <c r="M78" s="138">
        <f t="shared" si="17"/>
        <v>0</v>
      </c>
      <c r="N78" s="138">
        <f t="shared" si="17"/>
        <v>0</v>
      </c>
    </row>
    <row r="79" spans="1:14" ht="12.75">
      <c r="A79" s="292" t="s">
        <v>117</v>
      </c>
      <c r="B79" s="289"/>
      <c r="C79" s="124" t="s">
        <v>94</v>
      </c>
      <c r="D79" s="196" t="s">
        <v>44</v>
      </c>
      <c r="E79" s="140"/>
      <c r="F79" s="140"/>
      <c r="G79" s="140"/>
      <c r="H79" s="140"/>
      <c r="I79" s="140"/>
      <c r="J79" s="140"/>
      <c r="K79" s="140"/>
      <c r="L79" s="140"/>
      <c r="M79" s="140"/>
      <c r="N79" s="141"/>
    </row>
    <row r="80" spans="1:14" ht="12.75">
      <c r="A80" s="293"/>
      <c r="B80" s="290"/>
      <c r="C80" s="123" t="s">
        <v>84</v>
      </c>
      <c r="D80" s="196" t="s">
        <v>44</v>
      </c>
      <c r="E80" s="140"/>
      <c r="F80" s="140"/>
      <c r="G80" s="140"/>
      <c r="H80" s="140"/>
      <c r="I80" s="140"/>
      <c r="J80" s="140"/>
      <c r="K80" s="140"/>
      <c r="L80" s="140"/>
      <c r="M80" s="140"/>
      <c r="N80" s="141"/>
    </row>
    <row r="81" spans="1:14" ht="12.75">
      <c r="A81" s="293"/>
      <c r="B81" s="290"/>
      <c r="C81" s="100" t="s">
        <v>93</v>
      </c>
      <c r="D81" s="196" t="s">
        <v>44</v>
      </c>
      <c r="E81" s="136"/>
      <c r="F81" s="136"/>
      <c r="G81" s="136"/>
      <c r="H81" s="136"/>
      <c r="I81" s="136"/>
      <c r="J81" s="136"/>
      <c r="K81" s="136"/>
      <c r="L81" s="136"/>
      <c r="M81" s="136"/>
      <c r="N81" s="137"/>
    </row>
    <row r="82" spans="1:14" ht="12.75">
      <c r="A82" s="293"/>
      <c r="B82" s="290"/>
      <c r="C82" s="101" t="s">
        <v>84</v>
      </c>
      <c r="D82" s="196" t="s">
        <v>44</v>
      </c>
      <c r="E82" s="138"/>
      <c r="F82" s="138"/>
      <c r="G82" s="138"/>
      <c r="H82" s="138"/>
      <c r="I82" s="138"/>
      <c r="J82" s="138"/>
      <c r="K82" s="138"/>
      <c r="L82" s="138"/>
      <c r="M82" s="138"/>
      <c r="N82" s="139"/>
    </row>
    <row r="83" spans="1:14" ht="12.75">
      <c r="A83" s="293"/>
      <c r="B83" s="290"/>
      <c r="C83" s="100" t="s">
        <v>85</v>
      </c>
      <c r="D83" s="196" t="s">
        <v>44</v>
      </c>
      <c r="E83" s="136"/>
      <c r="F83" s="136"/>
      <c r="G83" s="136"/>
      <c r="H83" s="136"/>
      <c r="I83" s="136"/>
      <c r="J83" s="136"/>
      <c r="K83" s="136"/>
      <c r="L83" s="136"/>
      <c r="M83" s="136"/>
      <c r="N83" s="137"/>
    </row>
    <row r="84" spans="1:14" ht="12.75">
      <c r="A84" s="293"/>
      <c r="B84" s="290"/>
      <c r="C84" s="101" t="s">
        <v>84</v>
      </c>
      <c r="D84" s="196" t="s">
        <v>44</v>
      </c>
      <c r="E84" s="143"/>
      <c r="F84" s="143"/>
      <c r="G84" s="143"/>
      <c r="H84" s="143"/>
      <c r="I84" s="143"/>
      <c r="J84" s="143"/>
      <c r="K84" s="143"/>
      <c r="L84" s="143"/>
      <c r="M84" s="143"/>
      <c r="N84" s="144"/>
    </row>
    <row r="85" spans="1:14" ht="12.75">
      <c r="A85" s="293"/>
      <c r="B85" s="290"/>
      <c r="C85" s="194" t="s">
        <v>110</v>
      </c>
      <c r="D85" s="199"/>
      <c r="E85" s="143"/>
      <c r="F85" s="143">
        <f aca="true" t="shared" si="18" ref="F85:N85">E85+F79-F81</f>
        <v>0</v>
      </c>
      <c r="G85" s="143">
        <f t="shared" si="18"/>
        <v>0</v>
      </c>
      <c r="H85" s="143">
        <f t="shared" si="18"/>
        <v>0</v>
      </c>
      <c r="I85" s="143">
        <f t="shared" si="18"/>
        <v>0</v>
      </c>
      <c r="J85" s="143">
        <f t="shared" si="18"/>
        <v>0</v>
      </c>
      <c r="K85" s="143">
        <f t="shared" si="18"/>
        <v>0</v>
      </c>
      <c r="L85" s="143">
        <f t="shared" si="18"/>
        <v>0</v>
      </c>
      <c r="M85" s="143">
        <f t="shared" si="18"/>
        <v>0</v>
      </c>
      <c r="N85" s="144">
        <f t="shared" si="18"/>
        <v>0</v>
      </c>
    </row>
    <row r="86" spans="1:14" ht="12.75">
      <c r="A86" s="293"/>
      <c r="B86" s="290"/>
      <c r="C86" s="101" t="s">
        <v>84</v>
      </c>
      <c r="D86" s="101"/>
      <c r="E86" s="138">
        <f aca="true" t="shared" si="19" ref="E86:N86">D86+E80-E82</f>
        <v>0</v>
      </c>
      <c r="F86" s="138">
        <f t="shared" si="19"/>
        <v>0</v>
      </c>
      <c r="G86" s="138">
        <f t="shared" si="19"/>
        <v>0</v>
      </c>
      <c r="H86" s="138">
        <f t="shared" si="19"/>
        <v>0</v>
      </c>
      <c r="I86" s="138">
        <f t="shared" si="19"/>
        <v>0</v>
      </c>
      <c r="J86" s="138">
        <f t="shared" si="19"/>
        <v>0</v>
      </c>
      <c r="K86" s="138">
        <f t="shared" si="19"/>
        <v>0</v>
      </c>
      <c r="L86" s="138">
        <f t="shared" si="19"/>
        <v>0</v>
      </c>
      <c r="M86" s="138">
        <f t="shared" si="19"/>
        <v>0</v>
      </c>
      <c r="N86" s="138">
        <f t="shared" si="19"/>
        <v>0</v>
      </c>
    </row>
    <row r="87" spans="1:14" ht="12.75">
      <c r="A87" s="292"/>
      <c r="B87" s="298" t="s">
        <v>91</v>
      </c>
      <c r="C87" s="127" t="s">
        <v>94</v>
      </c>
      <c r="D87" s="195" t="s">
        <v>44</v>
      </c>
      <c r="E87" s="121">
        <f aca="true" t="shared" si="20" ref="E87:N87">E7+E15+E23+E31+E39+E47+E55+E63+E71+E79</f>
        <v>0</v>
      </c>
      <c r="F87" s="121">
        <f t="shared" si="20"/>
        <v>0</v>
      </c>
      <c r="G87" s="121">
        <f t="shared" si="20"/>
        <v>0</v>
      </c>
      <c r="H87" s="121">
        <f t="shared" si="20"/>
        <v>0</v>
      </c>
      <c r="I87" s="121">
        <f t="shared" si="20"/>
        <v>0</v>
      </c>
      <c r="J87" s="121">
        <f t="shared" si="20"/>
        <v>0</v>
      </c>
      <c r="K87" s="121">
        <f t="shared" si="20"/>
        <v>0</v>
      </c>
      <c r="L87" s="121">
        <f t="shared" si="20"/>
        <v>0</v>
      </c>
      <c r="M87" s="121">
        <f t="shared" si="20"/>
        <v>0</v>
      </c>
      <c r="N87" s="133">
        <f t="shared" si="20"/>
        <v>0</v>
      </c>
    </row>
    <row r="88" spans="1:14" ht="12.75">
      <c r="A88" s="293"/>
      <c r="B88" s="299"/>
      <c r="C88" s="120" t="s">
        <v>84</v>
      </c>
      <c r="D88" s="195" t="s">
        <v>44</v>
      </c>
      <c r="E88" s="119">
        <f aca="true" t="shared" si="21" ref="E88:N88">E8+E16+E24+E32+E40+E48+E56+E64+E72+E80</f>
        <v>0</v>
      </c>
      <c r="F88" s="119">
        <f t="shared" si="21"/>
        <v>0</v>
      </c>
      <c r="G88" s="119">
        <f t="shared" si="21"/>
        <v>0</v>
      </c>
      <c r="H88" s="119">
        <f t="shared" si="21"/>
        <v>0</v>
      </c>
      <c r="I88" s="119">
        <f t="shared" si="21"/>
        <v>0</v>
      </c>
      <c r="J88" s="119">
        <f t="shared" si="21"/>
        <v>0</v>
      </c>
      <c r="K88" s="119">
        <f t="shared" si="21"/>
        <v>0</v>
      </c>
      <c r="L88" s="119">
        <f t="shared" si="21"/>
        <v>0</v>
      </c>
      <c r="M88" s="119">
        <f t="shared" si="21"/>
        <v>0</v>
      </c>
      <c r="N88" s="131">
        <f t="shared" si="21"/>
        <v>0</v>
      </c>
    </row>
    <row r="89" spans="1:14" ht="12.75">
      <c r="A89" s="293"/>
      <c r="B89" s="299"/>
      <c r="C89" s="103" t="s">
        <v>93</v>
      </c>
      <c r="D89" s="197" t="s">
        <v>44</v>
      </c>
      <c r="E89" s="103">
        <f aca="true" t="shared" si="22" ref="E89:N89">E9+E17+E25+E33+E41+E49+E57+E65+E73+E81</f>
        <v>0</v>
      </c>
      <c r="F89" s="103">
        <f t="shared" si="22"/>
        <v>0</v>
      </c>
      <c r="G89" s="103">
        <f t="shared" si="22"/>
        <v>0</v>
      </c>
      <c r="H89" s="103">
        <f t="shared" si="22"/>
        <v>0</v>
      </c>
      <c r="I89" s="103">
        <f t="shared" si="22"/>
        <v>0</v>
      </c>
      <c r="J89" s="103">
        <f t="shared" si="22"/>
        <v>0</v>
      </c>
      <c r="K89" s="103">
        <f t="shared" si="22"/>
        <v>0</v>
      </c>
      <c r="L89" s="103">
        <f t="shared" si="22"/>
        <v>0</v>
      </c>
      <c r="M89" s="103">
        <f t="shared" si="22"/>
        <v>0</v>
      </c>
      <c r="N89" s="106">
        <f t="shared" si="22"/>
        <v>0</v>
      </c>
    </row>
    <row r="90" spans="1:14" ht="12.75">
      <c r="A90" s="293"/>
      <c r="B90" s="299"/>
      <c r="C90" s="104" t="s">
        <v>84</v>
      </c>
      <c r="D90" s="197" t="s">
        <v>44</v>
      </c>
      <c r="E90" s="105">
        <f aca="true" t="shared" si="23" ref="E90:N90">E10+E18+E26+E34+E42+E50+E58+E66+E74+E82</f>
        <v>0</v>
      </c>
      <c r="F90" s="105">
        <f t="shared" si="23"/>
        <v>0</v>
      </c>
      <c r="G90" s="105">
        <f t="shared" si="23"/>
        <v>0</v>
      </c>
      <c r="H90" s="105">
        <f t="shared" si="23"/>
        <v>0</v>
      </c>
      <c r="I90" s="105">
        <f t="shared" si="23"/>
        <v>0</v>
      </c>
      <c r="J90" s="105">
        <f t="shared" si="23"/>
        <v>0</v>
      </c>
      <c r="K90" s="105">
        <f t="shared" si="23"/>
        <v>0</v>
      </c>
      <c r="L90" s="105">
        <f t="shared" si="23"/>
        <v>0</v>
      </c>
      <c r="M90" s="105">
        <f t="shared" si="23"/>
        <v>0</v>
      </c>
      <c r="N90" s="92">
        <f t="shared" si="23"/>
        <v>0</v>
      </c>
    </row>
    <row r="91" spans="1:14" ht="12.75">
      <c r="A91" s="293"/>
      <c r="B91" s="299"/>
      <c r="C91" s="103" t="s">
        <v>92</v>
      </c>
      <c r="D91" s="197" t="s">
        <v>44</v>
      </c>
      <c r="E91" s="103">
        <f aca="true" t="shared" si="24" ref="E91:N91">E11+E19+E27+E35+E43+E51+E59+E67+E75+E83</f>
        <v>0</v>
      </c>
      <c r="F91" s="103">
        <f t="shared" si="24"/>
        <v>0</v>
      </c>
      <c r="G91" s="103">
        <f t="shared" si="24"/>
        <v>0</v>
      </c>
      <c r="H91" s="103">
        <f t="shared" si="24"/>
        <v>0</v>
      </c>
      <c r="I91" s="103">
        <f t="shared" si="24"/>
        <v>0</v>
      </c>
      <c r="J91" s="103">
        <f t="shared" si="24"/>
        <v>0</v>
      </c>
      <c r="K91" s="103">
        <f t="shared" si="24"/>
        <v>0</v>
      </c>
      <c r="L91" s="103">
        <f t="shared" si="24"/>
        <v>0</v>
      </c>
      <c r="M91" s="103">
        <f t="shared" si="24"/>
        <v>0</v>
      </c>
      <c r="N91" s="106">
        <f t="shared" si="24"/>
        <v>0</v>
      </c>
    </row>
    <row r="92" spans="1:14" ht="12.75">
      <c r="A92" s="293"/>
      <c r="B92" s="299"/>
      <c r="C92" s="130" t="s">
        <v>84</v>
      </c>
      <c r="D92" s="198" t="s">
        <v>44</v>
      </c>
      <c r="E92" s="119">
        <f aca="true" t="shared" si="25" ref="E92:N92">E12+E20+E28+E36+E44+E52+E60+E68+E76+E84</f>
        <v>0</v>
      </c>
      <c r="F92" s="119">
        <f t="shared" si="25"/>
        <v>0</v>
      </c>
      <c r="G92" s="119">
        <f t="shared" si="25"/>
        <v>0</v>
      </c>
      <c r="H92" s="119">
        <f t="shared" si="25"/>
        <v>0</v>
      </c>
      <c r="I92" s="119">
        <f t="shared" si="25"/>
        <v>0</v>
      </c>
      <c r="J92" s="119">
        <f t="shared" si="25"/>
        <v>0</v>
      </c>
      <c r="K92" s="119">
        <f t="shared" si="25"/>
        <v>0</v>
      </c>
      <c r="L92" s="119">
        <f t="shared" si="25"/>
        <v>0</v>
      </c>
      <c r="M92" s="119">
        <f t="shared" si="25"/>
        <v>0</v>
      </c>
      <c r="N92" s="131">
        <f t="shared" si="25"/>
        <v>0</v>
      </c>
    </row>
    <row r="93" spans="1:14" ht="12.75">
      <c r="A93" s="293"/>
      <c r="B93" s="299"/>
      <c r="C93" s="208" t="s">
        <v>110</v>
      </c>
      <c r="D93" s="119">
        <f>D13+D21+D29+D37+D45+D53+D61+D69+D77+D85</f>
        <v>0</v>
      </c>
      <c r="E93" s="119">
        <f aca="true" t="shared" si="26" ref="E93:N93">E13+E21+E29+E37+E45+E53+E61+E69+E77+E85</f>
        <v>0</v>
      </c>
      <c r="F93" s="119">
        <f t="shared" si="26"/>
        <v>0</v>
      </c>
      <c r="G93" s="119">
        <f t="shared" si="26"/>
        <v>0</v>
      </c>
      <c r="H93" s="119">
        <f t="shared" si="26"/>
        <v>0</v>
      </c>
      <c r="I93" s="119">
        <f t="shared" si="26"/>
        <v>0</v>
      </c>
      <c r="J93" s="119">
        <f t="shared" si="26"/>
        <v>0</v>
      </c>
      <c r="K93" s="119">
        <f t="shared" si="26"/>
        <v>0</v>
      </c>
      <c r="L93" s="119">
        <f t="shared" si="26"/>
        <v>0</v>
      </c>
      <c r="M93" s="119">
        <f t="shared" si="26"/>
        <v>0</v>
      </c>
      <c r="N93" s="131">
        <f t="shared" si="26"/>
        <v>0</v>
      </c>
    </row>
    <row r="94" spans="1:14" ht="13.5" thickBot="1">
      <c r="A94" s="301"/>
      <c r="B94" s="300"/>
      <c r="C94" s="107" t="s">
        <v>84</v>
      </c>
      <c r="D94" s="147">
        <f>D14+D22+D30+D38+D46+D54+D62+D70+D78+D86</f>
        <v>0</v>
      </c>
      <c r="E94" s="147">
        <f aca="true" t="shared" si="27" ref="E94:N94">E14+E22+E30+E38+E46+E54+E62+E70+E78+E86</f>
        <v>0</v>
      </c>
      <c r="F94" s="147">
        <f t="shared" si="27"/>
        <v>0</v>
      </c>
      <c r="G94" s="147">
        <f t="shared" si="27"/>
        <v>0</v>
      </c>
      <c r="H94" s="147">
        <f t="shared" si="27"/>
        <v>0</v>
      </c>
      <c r="I94" s="147">
        <f t="shared" si="27"/>
        <v>0</v>
      </c>
      <c r="J94" s="147">
        <f t="shared" si="27"/>
        <v>0</v>
      </c>
      <c r="K94" s="147">
        <f t="shared" si="27"/>
        <v>0</v>
      </c>
      <c r="L94" s="147">
        <f t="shared" si="27"/>
        <v>0</v>
      </c>
      <c r="M94" s="147">
        <f t="shared" si="27"/>
        <v>0</v>
      </c>
      <c r="N94" s="149">
        <f t="shared" si="27"/>
        <v>0</v>
      </c>
    </row>
  </sheetData>
  <sheetProtection/>
  <mergeCells count="23">
    <mergeCell ref="A63:A70"/>
    <mergeCell ref="B63:B70"/>
    <mergeCell ref="A87:A94"/>
    <mergeCell ref="A71:A78"/>
    <mergeCell ref="B71:B78"/>
    <mergeCell ref="A79:A86"/>
    <mergeCell ref="B79:B86"/>
    <mergeCell ref="B87:B94"/>
    <mergeCell ref="B31:B38"/>
    <mergeCell ref="A39:A46"/>
    <mergeCell ref="B39:B46"/>
    <mergeCell ref="A55:A62"/>
    <mergeCell ref="B55:B62"/>
    <mergeCell ref="A47:A54"/>
    <mergeCell ref="B47:B54"/>
    <mergeCell ref="A31:A38"/>
    <mergeCell ref="A23:A30"/>
    <mergeCell ref="B23:B30"/>
    <mergeCell ref="B6:C6"/>
    <mergeCell ref="A7:A14"/>
    <mergeCell ref="B7:B14"/>
    <mergeCell ref="A15:A22"/>
    <mergeCell ref="B15:B22"/>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2:M33"/>
  <sheetViews>
    <sheetView zoomScalePageLayoutView="0" workbookViewId="0" topLeftCell="A1">
      <selection activeCell="G2" sqref="G2"/>
    </sheetView>
  </sheetViews>
  <sheetFormatPr defaultColWidth="9.00390625" defaultRowHeight="12.75"/>
  <cols>
    <col min="2" max="2" width="18.25390625" style="0" customWidth="1"/>
    <col min="3" max="3" width="19.375" style="230" bestFit="1" customWidth="1"/>
  </cols>
  <sheetData>
    <row r="1" ht="13.5" thickBot="1"/>
    <row r="2" spans="1:13" ht="12.75">
      <c r="A2" s="150" t="s">
        <v>40</v>
      </c>
      <c r="B2" s="294" t="s">
        <v>89</v>
      </c>
      <c r="C2" s="295"/>
      <c r="D2" s="95">
        <v>2012</v>
      </c>
      <c r="E2" s="95">
        <v>2013</v>
      </c>
      <c r="F2" s="95">
        <v>2014</v>
      </c>
      <c r="G2" s="95">
        <v>2014</v>
      </c>
      <c r="H2" s="95">
        <v>2015</v>
      </c>
      <c r="I2" s="95">
        <v>2016</v>
      </c>
      <c r="J2" s="95">
        <v>2017</v>
      </c>
      <c r="K2" s="95">
        <v>2018</v>
      </c>
      <c r="L2" s="95">
        <v>2019</v>
      </c>
      <c r="M2" s="98">
        <v>2020</v>
      </c>
    </row>
    <row r="3" spans="1:13" ht="12.75">
      <c r="A3" s="215" t="s">
        <v>86</v>
      </c>
      <c r="B3" s="213" t="s">
        <v>129</v>
      </c>
      <c r="C3" s="231" t="s">
        <v>131</v>
      </c>
      <c r="D3" s="134"/>
      <c r="E3" s="134"/>
      <c r="F3" s="134"/>
      <c r="G3" s="134"/>
      <c r="H3" s="134"/>
      <c r="I3" s="134"/>
      <c r="J3" s="134"/>
      <c r="K3" s="134"/>
      <c r="L3" s="134"/>
      <c r="M3" s="135"/>
    </row>
    <row r="4" spans="1:13" ht="12.75">
      <c r="A4" s="216"/>
      <c r="B4" s="214"/>
      <c r="C4" s="232" t="s">
        <v>132</v>
      </c>
      <c r="D4" s="136"/>
      <c r="E4" s="136"/>
      <c r="F4" s="136"/>
      <c r="G4" s="136"/>
      <c r="H4" s="136"/>
      <c r="I4" s="136"/>
      <c r="J4" s="136"/>
      <c r="K4" s="136"/>
      <c r="L4" s="136"/>
      <c r="M4" s="137"/>
    </row>
    <row r="5" spans="1:13" ht="12.75">
      <c r="A5" s="216"/>
      <c r="B5" s="214"/>
      <c r="C5" s="233" t="s">
        <v>110</v>
      </c>
      <c r="D5" s="138">
        <f>D3-D4</f>
        <v>0</v>
      </c>
      <c r="E5" s="138">
        <f>D5+E3-E4</f>
        <v>0</v>
      </c>
      <c r="F5" s="138">
        <f aca="true" t="shared" si="0" ref="F5:M5">E5+F3-F4</f>
        <v>0</v>
      </c>
      <c r="G5" s="138">
        <f t="shared" si="0"/>
        <v>0</v>
      </c>
      <c r="H5" s="138">
        <f t="shared" si="0"/>
        <v>0</v>
      </c>
      <c r="I5" s="138">
        <f t="shared" si="0"/>
        <v>0</v>
      </c>
      <c r="J5" s="138">
        <f t="shared" si="0"/>
        <v>0</v>
      </c>
      <c r="K5" s="138">
        <f t="shared" si="0"/>
        <v>0</v>
      </c>
      <c r="L5" s="138">
        <f t="shared" si="0"/>
        <v>0</v>
      </c>
      <c r="M5" s="138">
        <f t="shared" si="0"/>
        <v>0</v>
      </c>
    </row>
    <row r="6" spans="1:13" ht="12.75">
      <c r="A6" s="215" t="s">
        <v>87</v>
      </c>
      <c r="B6" s="213" t="s">
        <v>129</v>
      </c>
      <c r="C6" s="231" t="s">
        <v>131</v>
      </c>
      <c r="D6" s="134"/>
      <c r="E6" s="134"/>
      <c r="F6" s="134"/>
      <c r="G6" s="134"/>
      <c r="H6" s="134"/>
      <c r="I6" s="134"/>
      <c r="J6" s="134"/>
      <c r="K6" s="134"/>
      <c r="L6" s="134"/>
      <c r="M6" s="135"/>
    </row>
    <row r="7" spans="1:13" ht="12.75">
      <c r="A7" s="221"/>
      <c r="B7" s="222"/>
      <c r="C7" s="232" t="s">
        <v>132</v>
      </c>
      <c r="D7" s="136"/>
      <c r="E7" s="136"/>
      <c r="F7" s="136"/>
      <c r="G7" s="136"/>
      <c r="H7" s="136"/>
      <c r="I7" s="136"/>
      <c r="J7" s="136"/>
      <c r="K7" s="136"/>
      <c r="L7" s="136"/>
      <c r="M7" s="137"/>
    </row>
    <row r="8" spans="1:13" ht="12.75">
      <c r="A8" s="221"/>
      <c r="B8" s="222"/>
      <c r="C8" s="233" t="s">
        <v>110</v>
      </c>
      <c r="D8" s="138">
        <f>D6-D7</f>
        <v>0</v>
      </c>
      <c r="E8" s="138">
        <f>D8+E6-E7</f>
        <v>0</v>
      </c>
      <c r="F8" s="138">
        <f aca="true" t="shared" si="1" ref="F8:M8">E8+F6-F7</f>
        <v>0</v>
      </c>
      <c r="G8" s="138">
        <f t="shared" si="1"/>
        <v>0</v>
      </c>
      <c r="H8" s="138">
        <f t="shared" si="1"/>
        <v>0</v>
      </c>
      <c r="I8" s="138">
        <f t="shared" si="1"/>
        <v>0</v>
      </c>
      <c r="J8" s="138">
        <f t="shared" si="1"/>
        <v>0</v>
      </c>
      <c r="K8" s="138">
        <f t="shared" si="1"/>
        <v>0</v>
      </c>
      <c r="L8" s="138">
        <f t="shared" si="1"/>
        <v>0</v>
      </c>
      <c r="M8" s="138">
        <f t="shared" si="1"/>
        <v>0</v>
      </c>
    </row>
    <row r="9" spans="1:13" ht="12.75">
      <c r="A9" s="215" t="s">
        <v>88</v>
      </c>
      <c r="B9" s="213" t="s">
        <v>129</v>
      </c>
      <c r="C9" s="231" t="s">
        <v>131</v>
      </c>
      <c r="D9" s="134"/>
      <c r="E9" s="134"/>
      <c r="F9" s="134"/>
      <c r="G9" s="134"/>
      <c r="H9" s="134"/>
      <c r="I9" s="134"/>
      <c r="J9" s="134"/>
      <c r="K9" s="134"/>
      <c r="L9" s="134"/>
      <c r="M9" s="135"/>
    </row>
    <row r="10" spans="1:13" ht="12.75">
      <c r="A10" s="221"/>
      <c r="B10" s="222"/>
      <c r="C10" s="232" t="s">
        <v>132</v>
      </c>
      <c r="D10" s="136"/>
      <c r="E10" s="136"/>
      <c r="F10" s="136"/>
      <c r="G10" s="136"/>
      <c r="H10" s="136"/>
      <c r="I10" s="136"/>
      <c r="J10" s="136"/>
      <c r="K10" s="136"/>
      <c r="L10" s="136"/>
      <c r="M10" s="137"/>
    </row>
    <row r="11" spans="1:13" ht="13.5" customHeight="1">
      <c r="A11" s="221"/>
      <c r="B11" s="222"/>
      <c r="C11" s="233" t="s">
        <v>110</v>
      </c>
      <c r="D11" s="138">
        <f>D9-D10</f>
        <v>0</v>
      </c>
      <c r="E11" s="138">
        <f>D11+E9-E10</f>
        <v>0</v>
      </c>
      <c r="F11" s="138">
        <f aca="true" t="shared" si="2" ref="F11:M11">E11+F9-F10</f>
        <v>0</v>
      </c>
      <c r="G11" s="138">
        <f t="shared" si="2"/>
        <v>0</v>
      </c>
      <c r="H11" s="138">
        <f t="shared" si="2"/>
        <v>0</v>
      </c>
      <c r="I11" s="138">
        <f t="shared" si="2"/>
        <v>0</v>
      </c>
      <c r="J11" s="138">
        <f t="shared" si="2"/>
        <v>0</v>
      </c>
      <c r="K11" s="138">
        <f t="shared" si="2"/>
        <v>0</v>
      </c>
      <c r="L11" s="138">
        <f t="shared" si="2"/>
        <v>0</v>
      </c>
      <c r="M11" s="138">
        <f t="shared" si="2"/>
        <v>0</v>
      </c>
    </row>
    <row r="12" spans="1:13" ht="12.75">
      <c r="A12" s="215" t="s">
        <v>111</v>
      </c>
      <c r="B12" s="213" t="s">
        <v>129</v>
      </c>
      <c r="C12" s="231" t="s">
        <v>131</v>
      </c>
      <c r="D12" s="134"/>
      <c r="E12" s="134"/>
      <c r="F12" s="134"/>
      <c r="G12" s="134"/>
      <c r="H12" s="134"/>
      <c r="I12" s="134"/>
      <c r="J12" s="134"/>
      <c r="K12" s="134"/>
      <c r="L12" s="134"/>
      <c r="M12" s="135"/>
    </row>
    <row r="13" spans="1:13" ht="12.75">
      <c r="A13" s="221"/>
      <c r="B13" s="222"/>
      <c r="C13" s="232" t="s">
        <v>132</v>
      </c>
      <c r="D13" s="136"/>
      <c r="E13" s="136"/>
      <c r="F13" s="136"/>
      <c r="G13" s="136"/>
      <c r="H13" s="136"/>
      <c r="I13" s="136"/>
      <c r="J13" s="136"/>
      <c r="K13" s="136"/>
      <c r="L13" s="136"/>
      <c r="M13" s="137"/>
    </row>
    <row r="14" spans="1:13" ht="13.5" customHeight="1">
      <c r="A14" s="221"/>
      <c r="B14" s="222"/>
      <c r="C14" s="233" t="s">
        <v>110</v>
      </c>
      <c r="D14" s="138">
        <f>D12-D13</f>
        <v>0</v>
      </c>
      <c r="E14" s="138">
        <f>D14+E12-E13</f>
        <v>0</v>
      </c>
      <c r="F14" s="138">
        <f aca="true" t="shared" si="3" ref="F14:M14">E14+F12-F13</f>
        <v>0</v>
      </c>
      <c r="G14" s="138">
        <f t="shared" si="3"/>
        <v>0</v>
      </c>
      <c r="H14" s="138">
        <f t="shared" si="3"/>
        <v>0</v>
      </c>
      <c r="I14" s="138">
        <f t="shared" si="3"/>
        <v>0</v>
      </c>
      <c r="J14" s="138">
        <f t="shared" si="3"/>
        <v>0</v>
      </c>
      <c r="K14" s="138">
        <f t="shared" si="3"/>
        <v>0</v>
      </c>
      <c r="L14" s="138">
        <f t="shared" si="3"/>
        <v>0</v>
      </c>
      <c r="M14" s="138">
        <f t="shared" si="3"/>
        <v>0</v>
      </c>
    </row>
    <row r="15" spans="1:13" ht="12.75">
      <c r="A15" s="215" t="s">
        <v>112</v>
      </c>
      <c r="B15" s="213" t="s">
        <v>129</v>
      </c>
      <c r="C15" s="231" t="s">
        <v>131</v>
      </c>
      <c r="D15" s="134"/>
      <c r="E15" s="134"/>
      <c r="F15" s="134"/>
      <c r="G15" s="134"/>
      <c r="H15" s="134"/>
      <c r="I15" s="134"/>
      <c r="J15" s="134"/>
      <c r="K15" s="134"/>
      <c r="L15" s="134"/>
      <c r="M15" s="135"/>
    </row>
    <row r="16" spans="1:13" ht="12.75">
      <c r="A16" s="221"/>
      <c r="B16" s="222"/>
      <c r="C16" s="232" t="s">
        <v>132</v>
      </c>
      <c r="D16" s="136"/>
      <c r="E16" s="136"/>
      <c r="F16" s="136"/>
      <c r="G16" s="136"/>
      <c r="H16" s="136"/>
      <c r="I16" s="136"/>
      <c r="J16" s="136"/>
      <c r="K16" s="136"/>
      <c r="L16" s="136"/>
      <c r="M16" s="137"/>
    </row>
    <row r="17" spans="1:13" ht="13.5" customHeight="1">
      <c r="A17" s="221"/>
      <c r="B17" s="222"/>
      <c r="C17" s="233" t="s">
        <v>110</v>
      </c>
      <c r="D17" s="138">
        <f>D15-D16</f>
        <v>0</v>
      </c>
      <c r="E17" s="138">
        <f>D17+E15-E16</f>
        <v>0</v>
      </c>
      <c r="F17" s="138">
        <f aca="true" t="shared" si="4" ref="F17:M17">E17+F15-F16</f>
        <v>0</v>
      </c>
      <c r="G17" s="138">
        <f t="shared" si="4"/>
        <v>0</v>
      </c>
      <c r="H17" s="138">
        <f t="shared" si="4"/>
        <v>0</v>
      </c>
      <c r="I17" s="138">
        <f t="shared" si="4"/>
        <v>0</v>
      </c>
      <c r="J17" s="138">
        <f t="shared" si="4"/>
        <v>0</v>
      </c>
      <c r="K17" s="138">
        <f t="shared" si="4"/>
        <v>0</v>
      </c>
      <c r="L17" s="138">
        <f t="shared" si="4"/>
        <v>0</v>
      </c>
      <c r="M17" s="138">
        <f t="shared" si="4"/>
        <v>0</v>
      </c>
    </row>
    <row r="18" spans="1:13" ht="12.75">
      <c r="A18" s="215" t="s">
        <v>113</v>
      </c>
      <c r="B18" s="213" t="s">
        <v>129</v>
      </c>
      <c r="C18" s="231" t="s">
        <v>131</v>
      </c>
      <c r="D18" s="134"/>
      <c r="E18" s="134"/>
      <c r="F18" s="134"/>
      <c r="G18" s="134"/>
      <c r="H18" s="134"/>
      <c r="I18" s="134"/>
      <c r="J18" s="134"/>
      <c r="K18" s="134"/>
      <c r="L18" s="134"/>
      <c r="M18" s="135"/>
    </row>
    <row r="19" spans="1:13" ht="12.75">
      <c r="A19" s="221"/>
      <c r="B19" s="222"/>
      <c r="C19" s="232" t="s">
        <v>132</v>
      </c>
      <c r="D19" s="136"/>
      <c r="E19" s="136"/>
      <c r="F19" s="136"/>
      <c r="G19" s="136"/>
      <c r="H19" s="136"/>
      <c r="I19" s="136"/>
      <c r="J19" s="136"/>
      <c r="K19" s="136"/>
      <c r="L19" s="136"/>
      <c r="M19" s="137"/>
    </row>
    <row r="20" spans="1:13" ht="13.5" customHeight="1">
      <c r="A20" s="221"/>
      <c r="B20" s="222"/>
      <c r="C20" s="233" t="s">
        <v>110</v>
      </c>
      <c r="D20" s="138">
        <f>D18-D19</f>
        <v>0</v>
      </c>
      <c r="E20" s="138">
        <f>D20+E18-E19</f>
        <v>0</v>
      </c>
      <c r="F20" s="138">
        <f aca="true" t="shared" si="5" ref="F20:M20">E20+F18-F19</f>
        <v>0</v>
      </c>
      <c r="G20" s="138">
        <f t="shared" si="5"/>
        <v>0</v>
      </c>
      <c r="H20" s="138">
        <f t="shared" si="5"/>
        <v>0</v>
      </c>
      <c r="I20" s="138">
        <f t="shared" si="5"/>
        <v>0</v>
      </c>
      <c r="J20" s="138">
        <f t="shared" si="5"/>
        <v>0</v>
      </c>
      <c r="K20" s="138">
        <f t="shared" si="5"/>
        <v>0</v>
      </c>
      <c r="L20" s="138">
        <f t="shared" si="5"/>
        <v>0</v>
      </c>
      <c r="M20" s="138">
        <f t="shared" si="5"/>
        <v>0</v>
      </c>
    </row>
    <row r="21" spans="1:13" ht="12.75">
      <c r="A21" s="215" t="s">
        <v>114</v>
      </c>
      <c r="B21" s="213" t="s">
        <v>129</v>
      </c>
      <c r="C21" s="231" t="s">
        <v>131</v>
      </c>
      <c r="D21" s="134"/>
      <c r="E21" s="134"/>
      <c r="F21" s="134"/>
      <c r="G21" s="134"/>
      <c r="H21" s="134"/>
      <c r="I21" s="134"/>
      <c r="J21" s="134"/>
      <c r="K21" s="134"/>
      <c r="L21" s="134"/>
      <c r="M21" s="135"/>
    </row>
    <row r="22" spans="1:13" ht="12.75">
      <c r="A22" s="221"/>
      <c r="B22" s="222"/>
      <c r="C22" s="232" t="s">
        <v>132</v>
      </c>
      <c r="D22" s="136"/>
      <c r="E22" s="136"/>
      <c r="F22" s="136"/>
      <c r="G22" s="136"/>
      <c r="H22" s="136"/>
      <c r="I22" s="136"/>
      <c r="J22" s="136"/>
      <c r="K22" s="136"/>
      <c r="L22" s="136"/>
      <c r="M22" s="137"/>
    </row>
    <row r="23" spans="1:13" ht="13.5" customHeight="1">
      <c r="A23" s="221"/>
      <c r="B23" s="222"/>
      <c r="C23" s="233" t="s">
        <v>110</v>
      </c>
      <c r="D23" s="138">
        <f>D21-D22</f>
        <v>0</v>
      </c>
      <c r="E23" s="138">
        <f>D23+E21-E22</f>
        <v>0</v>
      </c>
      <c r="F23" s="138">
        <f aca="true" t="shared" si="6" ref="F23:M23">E23+F21-F22</f>
        <v>0</v>
      </c>
      <c r="G23" s="138">
        <f t="shared" si="6"/>
        <v>0</v>
      </c>
      <c r="H23" s="138">
        <f t="shared" si="6"/>
        <v>0</v>
      </c>
      <c r="I23" s="138">
        <f t="shared" si="6"/>
        <v>0</v>
      </c>
      <c r="J23" s="138">
        <f t="shared" si="6"/>
        <v>0</v>
      </c>
      <c r="K23" s="138">
        <f t="shared" si="6"/>
        <v>0</v>
      </c>
      <c r="L23" s="138">
        <f t="shared" si="6"/>
        <v>0</v>
      </c>
      <c r="M23" s="138">
        <f t="shared" si="6"/>
        <v>0</v>
      </c>
    </row>
    <row r="24" spans="1:13" ht="12.75">
      <c r="A24" s="215" t="s">
        <v>115</v>
      </c>
      <c r="B24" s="213" t="s">
        <v>129</v>
      </c>
      <c r="C24" s="231" t="s">
        <v>131</v>
      </c>
      <c r="D24" s="134"/>
      <c r="E24" s="134"/>
      <c r="F24" s="134"/>
      <c r="G24" s="134"/>
      <c r="H24" s="134"/>
      <c r="I24" s="134"/>
      <c r="J24" s="134"/>
      <c r="K24" s="134"/>
      <c r="L24" s="134"/>
      <c r="M24" s="135"/>
    </row>
    <row r="25" spans="1:13" ht="12.75">
      <c r="A25" s="221"/>
      <c r="B25" s="222"/>
      <c r="C25" s="232" t="s">
        <v>132</v>
      </c>
      <c r="D25" s="136"/>
      <c r="E25" s="136"/>
      <c r="F25" s="136"/>
      <c r="G25" s="136"/>
      <c r="H25" s="136"/>
      <c r="I25" s="136"/>
      <c r="J25" s="136"/>
      <c r="K25" s="136"/>
      <c r="L25" s="136"/>
      <c r="M25" s="137"/>
    </row>
    <row r="26" spans="1:13" ht="13.5" customHeight="1">
      <c r="A26" s="221"/>
      <c r="B26" s="222"/>
      <c r="C26" s="233" t="s">
        <v>110</v>
      </c>
      <c r="D26" s="138">
        <f>D24-D25</f>
        <v>0</v>
      </c>
      <c r="E26" s="138">
        <f>D26+E24-E25</f>
        <v>0</v>
      </c>
      <c r="F26" s="138">
        <f aca="true" t="shared" si="7" ref="F26:M26">E26+F24-F25</f>
        <v>0</v>
      </c>
      <c r="G26" s="138">
        <f t="shared" si="7"/>
        <v>0</v>
      </c>
      <c r="H26" s="138">
        <f t="shared" si="7"/>
        <v>0</v>
      </c>
      <c r="I26" s="138">
        <f t="shared" si="7"/>
        <v>0</v>
      </c>
      <c r="J26" s="138">
        <f t="shared" si="7"/>
        <v>0</v>
      </c>
      <c r="K26" s="138">
        <f t="shared" si="7"/>
        <v>0</v>
      </c>
      <c r="L26" s="138">
        <f t="shared" si="7"/>
        <v>0</v>
      </c>
      <c r="M26" s="138">
        <f t="shared" si="7"/>
        <v>0</v>
      </c>
    </row>
    <row r="27" spans="1:13" ht="12.75">
      <c r="A27" s="215" t="s">
        <v>116</v>
      </c>
      <c r="B27" s="213" t="s">
        <v>129</v>
      </c>
      <c r="C27" s="231" t="s">
        <v>131</v>
      </c>
      <c r="D27" s="134"/>
      <c r="E27" s="134"/>
      <c r="F27" s="134"/>
      <c r="G27" s="134"/>
      <c r="H27" s="134"/>
      <c r="I27" s="134"/>
      <c r="J27" s="134"/>
      <c r="K27" s="134"/>
      <c r="L27" s="134"/>
      <c r="M27" s="135"/>
    </row>
    <row r="28" spans="1:13" ht="12.75">
      <c r="A28" s="221"/>
      <c r="B28" s="222"/>
      <c r="C28" s="232" t="s">
        <v>132</v>
      </c>
      <c r="D28" s="136"/>
      <c r="E28" s="136"/>
      <c r="F28" s="136"/>
      <c r="G28" s="136"/>
      <c r="H28" s="136"/>
      <c r="I28" s="136"/>
      <c r="J28" s="136"/>
      <c r="K28" s="136"/>
      <c r="L28" s="136"/>
      <c r="M28" s="137"/>
    </row>
    <row r="29" spans="1:13" ht="13.5" customHeight="1">
      <c r="A29" s="221"/>
      <c r="B29" s="222"/>
      <c r="C29" s="233" t="s">
        <v>110</v>
      </c>
      <c r="D29" s="138">
        <f>D27-D28</f>
        <v>0</v>
      </c>
      <c r="E29" s="138">
        <f>D29+E27-E28</f>
        <v>0</v>
      </c>
      <c r="F29" s="138">
        <f aca="true" t="shared" si="8" ref="F29:M29">E29+F27-F28</f>
        <v>0</v>
      </c>
      <c r="G29" s="138">
        <f t="shared" si="8"/>
        <v>0</v>
      </c>
      <c r="H29" s="138">
        <f t="shared" si="8"/>
        <v>0</v>
      </c>
      <c r="I29" s="138">
        <f t="shared" si="8"/>
        <v>0</v>
      </c>
      <c r="J29" s="138">
        <f t="shared" si="8"/>
        <v>0</v>
      </c>
      <c r="K29" s="138">
        <f t="shared" si="8"/>
        <v>0</v>
      </c>
      <c r="L29" s="138">
        <f t="shared" si="8"/>
        <v>0</v>
      </c>
      <c r="M29" s="138">
        <f t="shared" si="8"/>
        <v>0</v>
      </c>
    </row>
    <row r="30" spans="1:13" ht="12.75">
      <c r="A30" s="215" t="s">
        <v>117</v>
      </c>
      <c r="B30" s="213" t="s">
        <v>129</v>
      </c>
      <c r="C30" s="231" t="s">
        <v>131</v>
      </c>
      <c r="D30" s="134"/>
      <c r="E30" s="134"/>
      <c r="F30" s="134"/>
      <c r="G30" s="134"/>
      <c r="H30" s="134"/>
      <c r="I30" s="134"/>
      <c r="J30" s="134"/>
      <c r="K30" s="134"/>
      <c r="L30" s="134"/>
      <c r="M30" s="135"/>
    </row>
    <row r="31" spans="1:13" ht="12.75">
      <c r="A31" s="221"/>
      <c r="B31" s="222"/>
      <c r="C31" s="232" t="s">
        <v>132</v>
      </c>
      <c r="D31" s="136"/>
      <c r="E31" s="136"/>
      <c r="F31" s="136"/>
      <c r="G31" s="136"/>
      <c r="H31" s="136"/>
      <c r="I31" s="136"/>
      <c r="J31" s="136"/>
      <c r="K31" s="136"/>
      <c r="L31" s="136"/>
      <c r="M31" s="137"/>
    </row>
    <row r="32" spans="1:13" ht="13.5" customHeight="1">
      <c r="A32" s="223"/>
      <c r="B32" s="224"/>
      <c r="C32" s="233" t="s">
        <v>110</v>
      </c>
      <c r="D32" s="138">
        <f>D30-D31</f>
        <v>0</v>
      </c>
      <c r="E32" s="138">
        <f>D32+E30-E31</f>
        <v>0</v>
      </c>
      <c r="F32" s="138">
        <f aca="true" t="shared" si="9" ref="F32:M32">E32+F30-F31</f>
        <v>0</v>
      </c>
      <c r="G32" s="138">
        <f t="shared" si="9"/>
        <v>0</v>
      </c>
      <c r="H32" s="138">
        <f t="shared" si="9"/>
        <v>0</v>
      </c>
      <c r="I32" s="138">
        <f t="shared" si="9"/>
        <v>0</v>
      </c>
      <c r="J32" s="138">
        <f t="shared" si="9"/>
        <v>0</v>
      </c>
      <c r="K32" s="138">
        <f t="shared" si="9"/>
        <v>0</v>
      </c>
      <c r="L32" s="138">
        <f t="shared" si="9"/>
        <v>0</v>
      </c>
      <c r="M32" s="138">
        <f t="shared" si="9"/>
        <v>0</v>
      </c>
    </row>
    <row r="33" spans="1:13" ht="13.5" customHeight="1">
      <c r="A33" s="223"/>
      <c r="B33" s="225" t="s">
        <v>130</v>
      </c>
      <c r="C33" s="232" t="s">
        <v>110</v>
      </c>
      <c r="D33" s="138">
        <f>D5+D8+D11+D14+D17+D20+D23+D26+D29+D32</f>
        <v>0</v>
      </c>
      <c r="E33" s="138">
        <f aca="true" t="shared" si="10" ref="E33:M33">E5+E8+E11+E14+E17+E20+E23+E26+E29+E32</f>
        <v>0</v>
      </c>
      <c r="F33" s="138">
        <f t="shared" si="10"/>
        <v>0</v>
      </c>
      <c r="G33" s="138">
        <f t="shared" si="10"/>
        <v>0</v>
      </c>
      <c r="H33" s="138">
        <f t="shared" si="10"/>
        <v>0</v>
      </c>
      <c r="I33" s="138">
        <f t="shared" si="10"/>
        <v>0</v>
      </c>
      <c r="J33" s="138">
        <f t="shared" si="10"/>
        <v>0</v>
      </c>
      <c r="K33" s="138">
        <f t="shared" si="10"/>
        <v>0</v>
      </c>
      <c r="L33" s="138">
        <f t="shared" si="10"/>
        <v>0</v>
      </c>
      <c r="M33" s="138">
        <f t="shared" si="10"/>
        <v>0</v>
      </c>
    </row>
  </sheetData>
  <sheetProtection/>
  <mergeCells count="1">
    <mergeCell ref="B2:C2"/>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pageSetUpPr fitToPage="1"/>
  </sheetPr>
  <dimension ref="A2:Q25"/>
  <sheetViews>
    <sheetView showGridLines="0" workbookViewId="0" topLeftCell="E17">
      <selection activeCell="K18" sqref="K18"/>
    </sheetView>
  </sheetViews>
  <sheetFormatPr defaultColWidth="9.00390625" defaultRowHeight="12.75"/>
  <cols>
    <col min="1" max="1" width="4.625" style="0" customWidth="1"/>
    <col min="2" max="2" width="54.00390625" style="0" customWidth="1"/>
    <col min="3" max="3" width="24.25390625" style="0" customWidth="1"/>
    <col min="4" max="4" width="20.00390625" style="0" customWidth="1"/>
    <col min="5" max="5" width="17.875" style="0" customWidth="1"/>
    <col min="6" max="6" width="21.75390625" style="0" customWidth="1"/>
    <col min="7" max="7" width="17.00390625" style="0" customWidth="1"/>
    <col min="8" max="12" width="10.125" style="0" customWidth="1"/>
    <col min="13" max="13" width="12.125" style="0" customWidth="1"/>
  </cols>
  <sheetData>
    <row r="2" ht="12.75">
      <c r="D2" s="10"/>
    </row>
    <row r="4" spans="6:12" s="167" customFormat="1" ht="12.75">
      <c r="F4" s="168" t="s">
        <v>143</v>
      </c>
      <c r="G4" s="168"/>
      <c r="H4" s="168"/>
      <c r="I4" s="168"/>
      <c r="J4" s="168"/>
      <c r="K4" s="168"/>
      <c r="L4" s="168"/>
    </row>
    <row r="5" s="167" customFormat="1" ht="13.5" thickBot="1"/>
    <row r="6" spans="1:17" ht="90" customHeight="1">
      <c r="A6" s="314" t="s">
        <v>40</v>
      </c>
      <c r="B6" s="316" t="s">
        <v>45</v>
      </c>
      <c r="C6" s="318" t="s">
        <v>41</v>
      </c>
      <c r="D6" s="318" t="s">
        <v>42</v>
      </c>
      <c r="E6" s="321" t="s">
        <v>77</v>
      </c>
      <c r="F6" s="319" t="s">
        <v>50</v>
      </c>
      <c r="G6" s="74" t="s">
        <v>71</v>
      </c>
      <c r="H6" s="323" t="s">
        <v>76</v>
      </c>
      <c r="I6" s="324"/>
      <c r="J6" s="324"/>
      <c r="K6" s="324"/>
      <c r="L6" s="324"/>
      <c r="M6" s="324"/>
      <c r="N6" s="324"/>
      <c r="O6" s="324"/>
      <c r="P6" s="324"/>
      <c r="Q6" s="325"/>
    </row>
    <row r="7" spans="1:17" ht="13.5" thickBot="1">
      <c r="A7" s="315"/>
      <c r="B7" s="317"/>
      <c r="C7" s="317"/>
      <c r="D7" s="317"/>
      <c r="E7" s="322"/>
      <c r="F7" s="320"/>
      <c r="G7" s="75"/>
      <c r="H7" s="42">
        <v>2012</v>
      </c>
      <c r="I7" s="42">
        <v>2013</v>
      </c>
      <c r="J7" s="42">
        <v>2014</v>
      </c>
      <c r="K7" s="43">
        <v>2015</v>
      </c>
      <c r="L7" s="43">
        <v>2016</v>
      </c>
      <c r="M7" s="43">
        <v>2017</v>
      </c>
      <c r="N7" s="43">
        <v>2018</v>
      </c>
      <c r="O7" s="43">
        <v>2019</v>
      </c>
      <c r="P7" s="43">
        <v>2020</v>
      </c>
      <c r="Q7" s="109">
        <v>2021</v>
      </c>
    </row>
    <row r="8" spans="1:17" s="167" customFormat="1" ht="33.75" customHeight="1">
      <c r="A8" s="326" t="s">
        <v>120</v>
      </c>
      <c r="B8" s="327"/>
      <c r="C8" s="327"/>
      <c r="D8" s="327"/>
      <c r="E8" s="327"/>
      <c r="F8" s="327"/>
      <c r="G8" s="327"/>
      <c r="H8" s="327"/>
      <c r="I8" s="327"/>
      <c r="J8" s="327"/>
      <c r="K8" s="327"/>
      <c r="L8" s="327"/>
      <c r="M8" s="327"/>
      <c r="N8" s="327"/>
      <c r="O8" s="327"/>
      <c r="P8" s="327"/>
      <c r="Q8" s="328"/>
    </row>
    <row r="9" spans="1:17" s="167" customFormat="1" ht="33.75" customHeight="1">
      <c r="A9" s="248"/>
      <c r="B9" s="249"/>
      <c r="C9" s="249"/>
      <c r="D9" s="249"/>
      <c r="E9" s="249"/>
      <c r="F9" s="249"/>
      <c r="G9" s="249"/>
      <c r="H9" s="249"/>
      <c r="I9" s="249"/>
      <c r="J9" s="249"/>
      <c r="K9" s="249"/>
      <c r="L9" s="249"/>
      <c r="M9" s="249"/>
      <c r="N9" s="249"/>
      <c r="O9" s="249"/>
      <c r="P9" s="249"/>
      <c r="Q9" s="249"/>
    </row>
    <row r="10" spans="1:17" s="167" customFormat="1" ht="33.75" customHeight="1">
      <c r="A10" s="248"/>
      <c r="B10" s="249"/>
      <c r="C10" s="249"/>
      <c r="D10" s="249"/>
      <c r="E10" s="249"/>
      <c r="F10" s="249"/>
      <c r="G10" s="249"/>
      <c r="H10" s="249"/>
      <c r="I10" s="249"/>
      <c r="J10" s="249"/>
      <c r="K10" s="249"/>
      <c r="L10" s="249"/>
      <c r="M10" s="249"/>
      <c r="N10" s="249"/>
      <c r="O10" s="249"/>
      <c r="P10" s="249"/>
      <c r="Q10" s="249"/>
    </row>
    <row r="11" spans="1:17" ht="39.75" customHeight="1">
      <c r="A11" s="44" t="s">
        <v>21</v>
      </c>
      <c r="B11" s="45" t="s">
        <v>124</v>
      </c>
      <c r="C11" s="46" t="s">
        <v>58</v>
      </c>
      <c r="D11" s="243" t="s">
        <v>152</v>
      </c>
      <c r="E11" s="78"/>
      <c r="F11" s="153">
        <v>346449</v>
      </c>
      <c r="G11" s="78">
        <v>56500</v>
      </c>
      <c r="H11" s="78">
        <v>196600</v>
      </c>
      <c r="I11" s="78">
        <v>91349</v>
      </c>
      <c r="J11" s="78">
        <v>2000</v>
      </c>
      <c r="K11" s="78"/>
      <c r="L11" s="78"/>
      <c r="M11" s="78"/>
      <c r="N11" s="78"/>
      <c r="O11" s="78"/>
      <c r="P11" s="78"/>
      <c r="Q11" s="78"/>
    </row>
    <row r="12" spans="1:17" ht="39.75" customHeight="1">
      <c r="A12" s="48" t="s">
        <v>24</v>
      </c>
      <c r="B12" s="308" t="s">
        <v>51</v>
      </c>
      <c r="C12" s="309"/>
      <c r="D12" s="309"/>
      <c r="E12" s="309"/>
      <c r="F12" s="309"/>
      <c r="G12" s="309"/>
      <c r="H12" s="309"/>
      <c r="I12" s="309"/>
      <c r="J12" s="309"/>
      <c r="K12" s="309"/>
      <c r="L12" s="309"/>
      <c r="M12" s="309"/>
      <c r="N12" s="309"/>
      <c r="O12" s="309"/>
      <c r="P12" s="309"/>
      <c r="Q12" s="310"/>
    </row>
    <row r="13" spans="1:17" ht="39.75" customHeight="1">
      <c r="A13" s="44">
        <v>1</v>
      </c>
      <c r="B13" s="49" t="s">
        <v>144</v>
      </c>
      <c r="C13" s="145" t="s">
        <v>58</v>
      </c>
      <c r="D13" s="145" t="s">
        <v>145</v>
      </c>
      <c r="E13" s="145"/>
      <c r="F13" s="50">
        <f>SUM(G13:L13)</f>
        <v>49244</v>
      </c>
      <c r="G13" s="79">
        <v>1760</v>
      </c>
      <c r="H13" s="51">
        <v>34934</v>
      </c>
      <c r="I13" s="51">
        <v>12550</v>
      </c>
      <c r="J13" s="51"/>
      <c r="K13" s="52"/>
      <c r="L13" s="81"/>
      <c r="M13" s="108"/>
      <c r="N13" s="99"/>
      <c r="O13" s="99"/>
      <c r="P13" s="99"/>
      <c r="Q13" s="83"/>
    </row>
    <row r="14" spans="1:17" ht="39.75" customHeight="1">
      <c r="A14" s="44">
        <v>2</v>
      </c>
      <c r="B14" s="49"/>
      <c r="C14" s="145"/>
      <c r="D14" s="145"/>
      <c r="E14" s="145"/>
      <c r="F14" s="50">
        <f>SUM(G14:L14)</f>
        <v>0</v>
      </c>
      <c r="G14" s="79"/>
      <c r="H14" s="51"/>
      <c r="I14" s="51"/>
      <c r="J14" s="51"/>
      <c r="K14" s="52"/>
      <c r="L14" s="81"/>
      <c r="M14" s="108"/>
      <c r="N14" s="99"/>
      <c r="O14" s="99"/>
      <c r="P14" s="99"/>
      <c r="Q14" s="83"/>
    </row>
    <row r="15" spans="1:17" ht="39.75" customHeight="1">
      <c r="A15" s="44">
        <v>3</v>
      </c>
      <c r="B15" s="49"/>
      <c r="C15" s="145"/>
      <c r="D15" s="145"/>
      <c r="E15" s="145"/>
      <c r="F15" s="50">
        <f>SUM(G15:L15)</f>
        <v>0</v>
      </c>
      <c r="G15" s="79"/>
      <c r="H15" s="51"/>
      <c r="I15" s="51"/>
      <c r="J15" s="51"/>
      <c r="K15" s="52"/>
      <c r="L15" s="81"/>
      <c r="M15" s="108"/>
      <c r="N15" s="99"/>
      <c r="O15" s="99"/>
      <c r="P15" s="99"/>
      <c r="Q15" s="83"/>
    </row>
    <row r="16" spans="1:17" ht="19.5" customHeight="1">
      <c r="A16" s="304" t="s">
        <v>43</v>
      </c>
      <c r="B16" s="305"/>
      <c r="C16" s="53" t="s">
        <v>53</v>
      </c>
      <c r="D16" s="53" t="s">
        <v>53</v>
      </c>
      <c r="E16" s="54">
        <f aca="true" t="shared" si="0" ref="E16:M16">SUM(E13:E15)</f>
        <v>0</v>
      </c>
      <c r="F16" s="154">
        <f t="shared" si="0"/>
        <v>49244</v>
      </c>
      <c r="G16" s="54">
        <f>SUM(G13:G15)</f>
        <v>1760</v>
      </c>
      <c r="H16" s="54">
        <f t="shared" si="0"/>
        <v>34934</v>
      </c>
      <c r="I16" s="54">
        <f t="shared" si="0"/>
        <v>12550</v>
      </c>
      <c r="J16" s="54">
        <f t="shared" si="0"/>
        <v>0</v>
      </c>
      <c r="K16" s="55">
        <f t="shared" si="0"/>
        <v>0</v>
      </c>
      <c r="L16" s="55">
        <f t="shared" si="0"/>
        <v>0</v>
      </c>
      <c r="M16" s="55">
        <f t="shared" si="0"/>
        <v>0</v>
      </c>
      <c r="N16" s="54">
        <f>SUM(N13:N15)</f>
        <v>0</v>
      </c>
      <c r="O16" s="54">
        <f>SUM(O13:O15)</f>
        <v>0</v>
      </c>
      <c r="P16" s="54">
        <f>SUM(P13:P15)</f>
        <v>0</v>
      </c>
      <c r="Q16" s="56">
        <f>SUM(Q13:Q15)</f>
        <v>0</v>
      </c>
    </row>
    <row r="17" spans="1:17" ht="39.75" customHeight="1">
      <c r="A17" s="48" t="s">
        <v>25</v>
      </c>
      <c r="B17" s="308" t="s">
        <v>52</v>
      </c>
      <c r="C17" s="309"/>
      <c r="D17" s="309"/>
      <c r="E17" s="309"/>
      <c r="F17" s="309"/>
      <c r="G17" s="309"/>
      <c r="H17" s="309"/>
      <c r="I17" s="309"/>
      <c r="J17" s="309"/>
      <c r="K17" s="309"/>
      <c r="L17" s="309"/>
      <c r="M17" s="309"/>
      <c r="N17" s="309"/>
      <c r="O17" s="309"/>
      <c r="P17" s="309"/>
      <c r="Q17" s="310"/>
    </row>
    <row r="18" spans="1:17" ht="39.75" customHeight="1">
      <c r="A18" s="44">
        <v>1</v>
      </c>
      <c r="B18" s="57" t="s">
        <v>146</v>
      </c>
      <c r="C18" s="145" t="s">
        <v>58</v>
      </c>
      <c r="D18" s="145" t="s">
        <v>150</v>
      </c>
      <c r="E18" s="145">
        <v>833000</v>
      </c>
      <c r="F18" s="50">
        <f>SUM(G18:L18)</f>
        <v>1010000</v>
      </c>
      <c r="G18" s="79">
        <v>177000</v>
      </c>
      <c r="H18" s="51">
        <v>260688</v>
      </c>
      <c r="I18" s="51">
        <v>411812</v>
      </c>
      <c r="J18" s="51">
        <v>160500</v>
      </c>
      <c r="K18" s="52" t="s">
        <v>154</v>
      </c>
      <c r="L18" s="81"/>
      <c r="M18" s="108"/>
      <c r="N18" s="99"/>
      <c r="O18" s="99"/>
      <c r="P18" s="99"/>
      <c r="Q18" s="110"/>
    </row>
    <row r="19" spans="1:17" ht="39.75" customHeight="1">
      <c r="A19" s="44">
        <v>2</v>
      </c>
      <c r="B19" s="57" t="s">
        <v>151</v>
      </c>
      <c r="C19" s="145" t="s">
        <v>58</v>
      </c>
      <c r="D19" s="145">
        <v>2013</v>
      </c>
      <c r="E19" s="145">
        <v>70000</v>
      </c>
      <c r="F19" s="50">
        <f>SUM(G19:L19)</f>
        <v>70000</v>
      </c>
      <c r="G19" s="79"/>
      <c r="H19" s="51"/>
      <c r="I19" s="51">
        <v>70000</v>
      </c>
      <c r="J19" s="51"/>
      <c r="K19" s="51"/>
      <c r="L19" s="52"/>
      <c r="M19" s="108"/>
      <c r="N19" s="99"/>
      <c r="O19" s="99"/>
      <c r="P19" s="99"/>
      <c r="Q19" s="110"/>
    </row>
    <row r="20" spans="1:17" ht="39.75" customHeight="1">
      <c r="A20" s="44">
        <v>3</v>
      </c>
      <c r="B20" s="57"/>
      <c r="C20" s="145"/>
      <c r="D20" s="145"/>
      <c r="E20" s="145"/>
      <c r="F20" s="50">
        <f>SUM(G20:L20)</f>
        <v>0</v>
      </c>
      <c r="G20" s="79"/>
      <c r="H20" s="51"/>
      <c r="I20" s="51"/>
      <c r="J20" s="51"/>
      <c r="K20" s="51"/>
      <c r="L20" s="52"/>
      <c r="M20" s="108"/>
      <c r="N20" s="99"/>
      <c r="O20" s="99"/>
      <c r="P20" s="99"/>
      <c r="Q20" s="110"/>
    </row>
    <row r="21" spans="1:17" ht="19.5" customHeight="1">
      <c r="A21" s="304" t="s">
        <v>43</v>
      </c>
      <c r="B21" s="305"/>
      <c r="C21" s="53" t="s">
        <v>53</v>
      </c>
      <c r="D21" s="53" t="s">
        <v>53</v>
      </c>
      <c r="E21" s="54">
        <f>SUM(E18:E20)</f>
        <v>903000</v>
      </c>
      <c r="F21" s="154">
        <f aca="true" t="shared" si="1" ref="F21:L21">SUM(F18:F20)</f>
        <v>1080000</v>
      </c>
      <c r="G21" s="54">
        <f>SUM(G18:G20)</f>
        <v>177000</v>
      </c>
      <c r="H21" s="84">
        <f t="shared" si="1"/>
        <v>260688</v>
      </c>
      <c r="I21" s="84">
        <f t="shared" si="1"/>
        <v>481812</v>
      </c>
      <c r="J21" s="84">
        <f t="shared" si="1"/>
        <v>160500</v>
      </c>
      <c r="K21" s="85">
        <f t="shared" si="1"/>
        <v>0</v>
      </c>
      <c r="L21" s="85">
        <f t="shared" si="1"/>
        <v>0</v>
      </c>
      <c r="M21" s="55">
        <f>SUM(M18:M20)</f>
        <v>0</v>
      </c>
      <c r="N21" s="54">
        <f>SUM(N18:N20)</f>
        <v>0</v>
      </c>
      <c r="O21" s="54">
        <f>SUM(O18:O20)</f>
        <v>0</v>
      </c>
      <c r="P21" s="54">
        <f>SUM(P18:P20)</f>
        <v>0</v>
      </c>
      <c r="Q21" s="111">
        <f>SUM(Q18:Q20)</f>
        <v>0</v>
      </c>
    </row>
    <row r="22" spans="1:17" ht="39.75" customHeight="1">
      <c r="A22" s="48" t="s">
        <v>28</v>
      </c>
      <c r="B22" s="311" t="s">
        <v>68</v>
      </c>
      <c r="C22" s="312"/>
      <c r="D22" s="312"/>
      <c r="E22" s="312"/>
      <c r="F22" s="312"/>
      <c r="G22" s="312"/>
      <c r="H22" s="312"/>
      <c r="I22" s="312"/>
      <c r="J22" s="312"/>
      <c r="K22" s="312"/>
      <c r="L22" s="312"/>
      <c r="M22" s="312"/>
      <c r="N22" s="312"/>
      <c r="O22" s="312"/>
      <c r="P22" s="312"/>
      <c r="Q22" s="313"/>
    </row>
    <row r="23" spans="1:17" ht="39.75" customHeight="1">
      <c r="A23" s="44">
        <v>1</v>
      </c>
      <c r="B23" s="58"/>
      <c r="C23" s="146"/>
      <c r="D23" s="146"/>
      <c r="E23" s="146"/>
      <c r="F23" s="47">
        <f>SUM(H23:L23)</f>
        <v>0</v>
      </c>
      <c r="G23" s="78"/>
      <c r="H23" s="59"/>
      <c r="I23" s="59"/>
      <c r="J23" s="59"/>
      <c r="K23" s="60"/>
      <c r="L23" s="81"/>
      <c r="M23" s="108"/>
      <c r="N23" s="112"/>
      <c r="O23" s="112"/>
      <c r="P23" s="112"/>
      <c r="Q23" s="113"/>
    </row>
    <row r="24" spans="1:17" ht="19.5" customHeight="1" thickBot="1">
      <c r="A24" s="306" t="s">
        <v>43</v>
      </c>
      <c r="B24" s="307"/>
      <c r="C24" s="53" t="s">
        <v>53</v>
      </c>
      <c r="D24" s="53" t="s">
        <v>53</v>
      </c>
      <c r="E24" s="54">
        <f aca="true" t="shared" si="2" ref="E24:M24">SUM(E23:E23)</f>
        <v>0</v>
      </c>
      <c r="F24" s="154">
        <f t="shared" si="2"/>
        <v>0</v>
      </c>
      <c r="G24" s="54">
        <f>SUM(G23)</f>
        <v>0</v>
      </c>
      <c r="H24" s="54">
        <f t="shared" si="2"/>
        <v>0</v>
      </c>
      <c r="I24" s="54">
        <f t="shared" si="2"/>
        <v>0</v>
      </c>
      <c r="J24" s="54">
        <f t="shared" si="2"/>
        <v>0</v>
      </c>
      <c r="K24" s="55">
        <f t="shared" si="2"/>
        <v>0</v>
      </c>
      <c r="L24" s="55">
        <f t="shared" si="2"/>
        <v>0</v>
      </c>
      <c r="M24" s="55">
        <f t="shared" si="2"/>
        <v>0</v>
      </c>
      <c r="N24" s="114">
        <f>SUM(N23:N23)</f>
        <v>0</v>
      </c>
      <c r="O24" s="114">
        <f>SUM(O23:O23)</f>
        <v>0</v>
      </c>
      <c r="P24" s="114">
        <f>SUM(P23:P23)</f>
        <v>0</v>
      </c>
      <c r="Q24" s="115">
        <f>SUM(Q23:Q23)</f>
        <v>0</v>
      </c>
    </row>
    <row r="25" spans="1:17" ht="39" customHeight="1" thickBot="1" thickTop="1">
      <c r="A25" s="302" t="s">
        <v>59</v>
      </c>
      <c r="B25" s="303"/>
      <c r="C25" s="61" t="s">
        <v>53</v>
      </c>
      <c r="D25" s="61" t="s">
        <v>53</v>
      </c>
      <c r="E25" s="62">
        <f aca="true" t="shared" si="3" ref="E25:M25">E11+E16+E21+E24</f>
        <v>903000</v>
      </c>
      <c r="F25" s="155">
        <f t="shared" si="3"/>
        <v>1475693</v>
      </c>
      <c r="G25" s="62">
        <f t="shared" si="3"/>
        <v>235260</v>
      </c>
      <c r="H25" s="62">
        <f t="shared" si="3"/>
        <v>492222</v>
      </c>
      <c r="I25" s="62">
        <f t="shared" si="3"/>
        <v>585711</v>
      </c>
      <c r="J25" s="62">
        <f t="shared" si="3"/>
        <v>162500</v>
      </c>
      <c r="K25" s="62">
        <f t="shared" si="3"/>
        <v>0</v>
      </c>
      <c r="L25" s="82">
        <f t="shared" si="3"/>
        <v>0</v>
      </c>
      <c r="M25" s="82">
        <f t="shared" si="3"/>
        <v>0</v>
      </c>
      <c r="N25" s="62">
        <f>N11+N16+N21+N24</f>
        <v>0</v>
      </c>
      <c r="O25" s="62">
        <f>O11+O16+O21+O24</f>
        <v>0</v>
      </c>
      <c r="P25" s="62">
        <f>P11+P16+P21+P24</f>
        <v>0</v>
      </c>
      <c r="Q25" s="63">
        <f>Q11+Q16+Q21+Q24</f>
        <v>0</v>
      </c>
    </row>
    <row r="26" s="167" customFormat="1" ht="13.5" thickTop="1"/>
    <row r="27" s="167" customFormat="1" ht="12.75"/>
  </sheetData>
  <sheetProtection/>
  <mergeCells count="15">
    <mergeCell ref="A6:A7"/>
    <mergeCell ref="B6:B7"/>
    <mergeCell ref="C6:C7"/>
    <mergeCell ref="B12:Q12"/>
    <mergeCell ref="D6:D7"/>
    <mergeCell ref="F6:F7"/>
    <mergeCell ref="E6:E7"/>
    <mergeCell ref="H6:Q6"/>
    <mergeCell ref="A8:Q8"/>
    <mergeCell ref="A25:B25"/>
    <mergeCell ref="A16:B16"/>
    <mergeCell ref="A21:B21"/>
    <mergeCell ref="A24:B24"/>
    <mergeCell ref="B17:Q17"/>
    <mergeCell ref="B22:Q22"/>
  </mergeCells>
  <printOptions horizontalCentered="1"/>
  <pageMargins left="0.15748031496063" right="0.15748031496063" top="0.31496062992126" bottom="0.23622047244094502" header="0.354330708661417" footer="0.23622047244094502"/>
  <pageSetup errors="blank" fitToHeight="1" fitToWidth="1" horizontalDpi="600" verticalDpi="600" orientation="landscape" paperSize="9" scale="56" r:id="rId3"/>
  <legacyDrawing r:id="rId2"/>
</worksheet>
</file>

<file path=xl/worksheets/sheet9.xml><?xml version="1.0" encoding="utf-8"?>
<worksheet xmlns="http://schemas.openxmlformats.org/spreadsheetml/2006/main" xmlns:r="http://schemas.openxmlformats.org/officeDocument/2006/relationships">
  <dimension ref="A5:N11"/>
  <sheetViews>
    <sheetView showGridLines="0" zoomScalePageLayoutView="0" workbookViewId="0" topLeftCell="A5">
      <selection activeCell="G10" sqref="G10"/>
    </sheetView>
  </sheetViews>
  <sheetFormatPr defaultColWidth="9.00390625" defaultRowHeight="12.75"/>
  <cols>
    <col min="1" max="1" width="3.625" style="0" customWidth="1"/>
    <col min="2" max="2" width="36.125" style="0" customWidth="1"/>
    <col min="3" max="3" width="20.25390625" style="0" customWidth="1"/>
    <col min="4" max="14" width="15.125" style="0" customWidth="1"/>
  </cols>
  <sheetData>
    <row r="5" spans="4:14" ht="38.25">
      <c r="D5" s="188" t="s">
        <v>147</v>
      </c>
      <c r="E5" s="189">
        <v>2012</v>
      </c>
      <c r="F5" s="189">
        <v>2013</v>
      </c>
      <c r="G5" s="189">
        <v>2014</v>
      </c>
      <c r="H5" s="189">
        <v>2015</v>
      </c>
      <c r="I5" s="189">
        <v>2016</v>
      </c>
      <c r="J5" s="189">
        <v>2017</v>
      </c>
      <c r="K5" s="189">
        <v>2018</v>
      </c>
      <c r="L5" s="189">
        <v>2019</v>
      </c>
      <c r="M5" s="189">
        <v>2020</v>
      </c>
      <c r="N5" s="189">
        <v>2021</v>
      </c>
    </row>
    <row r="6" spans="1:14" ht="73.5" customHeight="1">
      <c r="A6" s="173">
        <v>1</v>
      </c>
      <c r="B6" s="173" t="s">
        <v>121</v>
      </c>
      <c r="C6" s="173" t="s">
        <v>142</v>
      </c>
      <c r="D6" s="174" t="str">
        <f>IF(Prognoza!D62=0,"Dobrze","Błąd")</f>
        <v>Błąd</v>
      </c>
      <c r="E6" s="174" t="str">
        <f>IF(Prognoza!E62=0,"Dobrze","Błąd")</f>
        <v>Błąd</v>
      </c>
      <c r="F6" s="174" t="str">
        <f>IF(Prognoza!F62=0,"Dobrze","Błąd")</f>
        <v>Dobrze</v>
      </c>
      <c r="G6" s="174" t="str">
        <f>IF(Prognoza!G62=0,"Dobrze","Błąd")</f>
        <v>Dobrze</v>
      </c>
      <c r="H6" s="174" t="str">
        <f>IF(Prognoza!H62=0,"Dobrze","Błąd")</f>
        <v>Dobrze</v>
      </c>
      <c r="I6" s="174" t="str">
        <f>IF(Prognoza!I62=0,"Dobrze","Błąd")</f>
        <v>Dobrze</v>
      </c>
      <c r="J6" s="174" t="str">
        <f>IF(Prognoza!J62=0,"Dobrze","Błąd")</f>
        <v>Dobrze</v>
      </c>
      <c r="K6" s="174" t="str">
        <f>IF(Prognoza!K62=0,"Dobrze","Błąd")</f>
        <v>Dobrze</v>
      </c>
      <c r="L6" s="174" t="str">
        <f>IF(Prognoza!L62=0,"Dobrze","Błąd")</f>
        <v>Dobrze</v>
      </c>
      <c r="M6" s="174" t="str">
        <f>IF(Prognoza!M62=0,"Dobrze","Błąd")</f>
        <v>Dobrze</v>
      </c>
      <c r="N6" s="174" t="str">
        <f>IF(Prognoza!N62=0,"Dobrze","Błąd")</f>
        <v>Dobrze</v>
      </c>
    </row>
    <row r="7" spans="1:14" ht="73.5" customHeight="1">
      <c r="A7" s="173">
        <v>2</v>
      </c>
      <c r="B7" s="169" t="s">
        <v>134</v>
      </c>
      <c r="C7" s="169" t="s">
        <v>141</v>
      </c>
      <c r="D7" s="174" t="s">
        <v>44</v>
      </c>
      <c r="E7" s="174" t="str">
        <f>IF(Prognoza!E63&lt;0,"Błąd","Dobrze")</f>
        <v>Dobrze</v>
      </c>
      <c r="F7" s="174" t="str">
        <f>IF(Prognoza!F63&lt;0,"Błąd","Dobrze")</f>
        <v>Dobrze</v>
      </c>
      <c r="G7" s="174" t="str">
        <f>IF(Prognoza!G63&lt;0,"Błąd","Dobrze")</f>
        <v>Dobrze</v>
      </c>
      <c r="H7" s="174" t="str">
        <f>IF(Prognoza!H63&lt;0,"Błąd","Dobrze")</f>
        <v>Dobrze</v>
      </c>
      <c r="I7" s="174" t="str">
        <f>IF(Prognoza!I63&lt;0,"Błąd","Dobrze")</f>
        <v>Dobrze</v>
      </c>
      <c r="J7" s="174" t="str">
        <f>IF(Prognoza!J63&lt;0,"Błąd","Dobrze")</f>
        <v>Dobrze</v>
      </c>
      <c r="K7" s="174" t="str">
        <f>IF(Prognoza!K63&lt;0,"Błąd","Dobrze")</f>
        <v>Dobrze</v>
      </c>
      <c r="L7" s="174" t="str">
        <f>IF(Prognoza!L63&lt;0,"Błąd","Dobrze")</f>
        <v>Dobrze</v>
      </c>
      <c r="M7" s="174" t="str">
        <f>IF(Prognoza!M63&lt;0,"Błąd","Dobrze")</f>
        <v>Dobrze</v>
      </c>
      <c r="N7" s="174" t="str">
        <f>IF(Prognoza!N63&lt;0,"Błąd","Dobrze")</f>
        <v>Dobrze</v>
      </c>
    </row>
    <row r="8" spans="1:14" ht="73.5" customHeight="1">
      <c r="A8" s="173">
        <v>3</v>
      </c>
      <c r="B8" s="169" t="s">
        <v>66</v>
      </c>
      <c r="C8" s="169" t="s">
        <v>140</v>
      </c>
      <c r="D8" s="174" t="s">
        <v>44</v>
      </c>
      <c r="E8" s="174" t="s">
        <v>44</v>
      </c>
      <c r="F8" s="174" t="s">
        <v>44</v>
      </c>
      <c r="G8" s="174" t="s">
        <v>44</v>
      </c>
      <c r="H8" s="174" t="str">
        <f>IF(Prognoza!H59&lt;0,"Błąd","Dobrze")</f>
        <v>Dobrze</v>
      </c>
      <c r="I8" s="174" t="str">
        <f>IF(Prognoza!I59&lt;0,"Błąd","Dobrze")</f>
        <v>Dobrze</v>
      </c>
      <c r="J8" s="174" t="str">
        <f>IF(Prognoza!J59&lt;0,"Błąd","Dobrze")</f>
        <v>Dobrze</v>
      </c>
      <c r="K8" s="174" t="str">
        <f>IF(Prognoza!K59&lt;0,"Błąd","Dobrze")</f>
        <v>Dobrze</v>
      </c>
      <c r="L8" s="174" t="str">
        <f>IF(Prognoza!L59&lt;0,"Błąd","Dobrze")</f>
        <v>Dobrze</v>
      </c>
      <c r="M8" s="174" t="str">
        <f>IF(Prognoza!M59&lt;0,"Błąd","Dobrze")</f>
        <v>Dobrze</v>
      </c>
      <c r="N8" s="174" t="str">
        <f>IF(Prognoza!N59&lt;0,"Błąd","Dobrze")</f>
        <v>Dobrze</v>
      </c>
    </row>
    <row r="9" spans="1:14" ht="73.5" customHeight="1">
      <c r="A9" s="173">
        <v>4</v>
      </c>
      <c r="B9" s="169" t="s">
        <v>63</v>
      </c>
      <c r="C9" s="169" t="s">
        <v>139</v>
      </c>
      <c r="D9" s="174" t="str">
        <f>IF(Prognoza!D55&lt;=0.15,"Dobrze","Błąd")</f>
        <v>Dobrze</v>
      </c>
      <c r="E9" s="174" t="str">
        <f>IF(Prognoza!E55&lt;=0.15,"Dobrze","Błąd")</f>
        <v>Dobrze</v>
      </c>
      <c r="F9" s="174" t="str">
        <f>IF(Prognoza!F55&lt;=0.15,"Dobrze","Błąd")</f>
        <v>Dobrze</v>
      </c>
      <c r="G9" s="174" t="str">
        <f>IF(Prognoza!G55&lt;=0.15,"Dobrze","Błąd")</f>
        <v>Błąd</v>
      </c>
      <c r="H9" s="174" t="s">
        <v>44</v>
      </c>
      <c r="I9" s="174" t="s">
        <v>44</v>
      </c>
      <c r="J9" s="174" t="s">
        <v>44</v>
      </c>
      <c r="K9" s="174" t="s">
        <v>44</v>
      </c>
      <c r="L9" s="174" t="s">
        <v>44</v>
      </c>
      <c r="M9" s="174" t="s">
        <v>44</v>
      </c>
      <c r="N9" s="174" t="s">
        <v>44</v>
      </c>
    </row>
    <row r="10" spans="1:14" ht="73.5" customHeight="1">
      <c r="A10" s="173">
        <v>5</v>
      </c>
      <c r="B10" s="169" t="s">
        <v>64</v>
      </c>
      <c r="C10" s="169" t="s">
        <v>138</v>
      </c>
      <c r="D10" s="174" t="str">
        <f>IF(Prognoza!D56&lt;0.6,"Dobrze","Błąd")</f>
        <v>Dobrze</v>
      </c>
      <c r="E10" s="174" t="str">
        <f>IF(Prognoza!E56&lt;0.6,"Dobrze","Błąd")</f>
        <v>Dobrze</v>
      </c>
      <c r="F10" s="174" t="str">
        <f>IF(Prognoza!F56&lt;0.6,"Dobrze","Błąd")</f>
        <v>Dobrze</v>
      </c>
      <c r="G10" s="174" t="str">
        <f>IF(Prognoza!G56&lt;0.6,"Dobrze","Błąd")</f>
        <v>Błąd</v>
      </c>
      <c r="H10" s="174" t="s">
        <v>44</v>
      </c>
      <c r="I10" s="174" t="s">
        <v>44</v>
      </c>
      <c r="J10" s="174" t="s">
        <v>44</v>
      </c>
      <c r="K10" s="174" t="s">
        <v>44</v>
      </c>
      <c r="L10" s="174" t="s">
        <v>44</v>
      </c>
      <c r="M10" s="174" t="s">
        <v>44</v>
      </c>
      <c r="N10" s="174" t="s">
        <v>44</v>
      </c>
    </row>
    <row r="11" spans="1:14" ht="73.5" customHeight="1">
      <c r="A11" s="173">
        <v>6</v>
      </c>
      <c r="B11" s="169" t="s">
        <v>122</v>
      </c>
      <c r="C11" s="169" t="s">
        <v>137</v>
      </c>
      <c r="D11" s="174" t="s">
        <v>44</v>
      </c>
      <c r="E11" s="174" t="str">
        <f>IF(Prognoza!E19&lt;=Prognoza!E18,"Dobrze","Błąd")</f>
        <v>Dobrze</v>
      </c>
      <c r="F11" s="174" t="str">
        <f>IF(Prognoza!F19&lt;=Prognoza!F18,"Dobrze","Błąd")</f>
        <v>Dobrze</v>
      </c>
      <c r="G11" s="174" t="str">
        <f>IF(Prognoza!G19&lt;=Prognoza!G18,"Dobrze","Błąd")</f>
        <v>Dobrze</v>
      </c>
      <c r="H11" s="174" t="str">
        <f>IF(Prognoza!H19&lt;=Prognoza!H18,"Dobrze","Błąd")</f>
        <v>Dobrze</v>
      </c>
      <c r="I11" s="174" t="str">
        <f>IF(Prognoza!I19&lt;=Prognoza!I18,"Dobrze","Błąd")</f>
        <v>Dobrze</v>
      </c>
      <c r="J11" s="174" t="str">
        <f>IF(Prognoza!J19&lt;=Prognoza!J18,"Dobrze","Błąd")</f>
        <v>Dobrze</v>
      </c>
      <c r="K11" s="174" t="str">
        <f>IF(Prognoza!K19&lt;=Prognoza!K18,"Dobrze","Błąd")</f>
        <v>Dobrze</v>
      </c>
      <c r="L11" s="174" t="str">
        <f>IF(Prognoza!L19&lt;=Prognoza!L18,"Dobrze","Błąd")</f>
        <v>Dobrze</v>
      </c>
      <c r="M11" s="174" t="str">
        <f>IF(Prognoza!M19&lt;=Prognoza!M18,"Dobrze","Błąd")</f>
        <v>Dobrze</v>
      </c>
      <c r="N11" s="174" t="str">
        <f>IF(Prognoza!N19&lt;=Prognoza!N18,"Dobrze","Błąd")</f>
        <v>Dobrze</v>
      </c>
    </row>
  </sheetData>
  <sheetProtection/>
  <conditionalFormatting sqref="D7">
    <cfRule type="containsText" priority="8" dxfId="0" operator="containsText" stopIfTrue="1" text="Błąd">
      <formula>NOT(ISERROR(SEARCH("Błąd",D7)))</formula>
    </cfRule>
  </conditionalFormatting>
  <conditionalFormatting sqref="E7:N7">
    <cfRule type="containsText" priority="7" dxfId="0" operator="containsText" stopIfTrue="1" text="Błąd">
      <formula>NOT(ISERROR(SEARCH("Błąd",E7)))</formula>
    </cfRule>
  </conditionalFormatting>
  <conditionalFormatting sqref="H8">
    <cfRule type="containsText" priority="6" dxfId="0" operator="containsText" stopIfTrue="1" text="Błąd">
      <formula>NOT(ISERROR(SEARCH("Błąd",H8)))</formula>
    </cfRule>
  </conditionalFormatting>
  <conditionalFormatting sqref="I8:N8">
    <cfRule type="containsText" priority="5" dxfId="0" operator="containsText" stopIfTrue="1" text="Błąd">
      <formula>NOT(ISERROR(SEARCH("Błąd",I8)))</formula>
    </cfRule>
  </conditionalFormatting>
  <conditionalFormatting sqref="D9:N9">
    <cfRule type="containsText" priority="4" dxfId="0" operator="containsText" stopIfTrue="1" text="Błąd">
      <formula>NOT(ISERROR(SEARCH("Błąd",D9)))</formula>
    </cfRule>
  </conditionalFormatting>
  <conditionalFormatting sqref="D10:H10">
    <cfRule type="containsText" priority="3" dxfId="0" operator="containsText" stopIfTrue="1" text="Błąd">
      <formula>NOT(ISERROR(SEARCH("Błąd",D10)))</formula>
    </cfRule>
  </conditionalFormatting>
  <conditionalFormatting sqref="D6:N6">
    <cfRule type="containsText" priority="2" dxfId="0" operator="containsText" stopIfTrue="1" text="Błąd">
      <formula>NOT(ISERROR(SEARCH("Błąd",D6)))</formula>
    </cfRule>
  </conditionalFormatting>
  <conditionalFormatting sqref="D11:N11">
    <cfRule type="containsText" priority="1" dxfId="0" operator="containsText" stopIfTrue="1" text="Błąd">
      <formula>NOT(ISERROR(SEARCH("Błąd",D11)))</formula>
    </cfRule>
  </conditionalFormatting>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Mirek</dc:creator>
  <cp:keywords/>
  <dc:description/>
  <cp:lastModifiedBy>Sekretarz</cp:lastModifiedBy>
  <cp:lastPrinted>2012-12-27T12:37:44Z</cp:lastPrinted>
  <dcterms:created xsi:type="dcterms:W3CDTF">2009-10-11T13:25:47Z</dcterms:created>
  <dcterms:modified xsi:type="dcterms:W3CDTF">2012-12-28T11:31:09Z</dcterms:modified>
  <cp:category/>
  <cp:version/>
  <cp:contentType/>
  <cp:contentStatus/>
</cp:coreProperties>
</file>