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<sst xmlns="http://schemas.openxmlformats.org/spreadsheetml/2006/main" count="263" uniqueCount="135">
  <si>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</si>
  <si>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</si>
  <si>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</si>
  <si>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</si>
  <si>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</si>
  <si>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</si>
  <si>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</si>
  <si>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</si>
  <si>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</si>
  <si>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</si>
  <si>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</si>
  <si>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</si>
  <si>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</si>
  <si>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</si>
  <si>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</si>
  <si>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</si>
  <si>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</si>
  <si>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</si>
  <si>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</si>
  <si>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</si>
  <si>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</si>
  <si>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</si>
  <si>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</si>
  <si>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</si>
  <si>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</si>
  <si>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</si>
  <si>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</si>
  <si>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</si>
  <si>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</si>
  <si>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</si>
  <si>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</si>
  <si>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</si>
  <si>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</si>
  <si>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</si>
  <si>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</si>
  <si>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</si>
  <si>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</si>
  <si>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</si>
  <si>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</si>
  <si>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</si>
  <si>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</si>
  <si>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</si>
  <si>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</si>
  <si>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</si>
  <si>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</si>
  <si>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</si>
  <si>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</si>
  <si>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</si>
  <si>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</si>
  <si>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</si>
  <si>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</si>
  <si>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</si>
  <si>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</si>
  <si>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</si>
  <si>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</si>
  <si>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</si>
  <si>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</si>
  <si>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</si>
  <si>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</si>
  <si>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</si>
  <si>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</si>
  <si>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</si>
  <si>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</si>
  <si>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</si>
  <si>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</si>
  <si>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</si>
  <si>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</si>
  <si>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</si>
  <si>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</si>
  <si>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</si>
  <si>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</si>
  <si>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</si>
  <si>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</si>
  <si>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</si>
  <si>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</si>
  <si>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</si>
  <si>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</si>
  <si>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</si>
  <si>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</si>
  <si>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</si>
  <si>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</si>
  <si>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</si>
  <si>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</si>
  <si>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</si>
  <si>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</si>
  <si>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</si>
  <si>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</si>
  <si>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</si>
  <si>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</si>
  <si>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</si>
  <si>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</si>
  <si>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</si>
  <si>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</si>
  <si>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</si>
  <si>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</si>
  <si>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</si>
  <si>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</si>
  <si>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</si>
  <si>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</si>
  <si>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</si>
  <si>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</si>
  <si>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</si>
  <si>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</si>
  <si>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</si>
  <si>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</si>
  <si>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</si>
  <si>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</si>
  <si>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</si>
  <si>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</si>
  <si>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</si>
  <si>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</si>
  <si>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</si>
  <si>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</si>
  <si>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</si>
  <si>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</si>
  <si>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</si>
  <si>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</si>
  <si>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</si>
  <si>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</si>
  <si>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</si>
  <si>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</si>
  <si>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</si>
  <si>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</si>
  <si>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</si>
  <si>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</si>
  <si>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</si>
  <si>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</si>
  <si>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</si>
  <si>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Opracowanie projektu miejscowego planu zagospodarowania przestrzennego obejmującego obszar miejscowości Boronów oraz sołectw Hucisko, Grojec, Dębowa Góra i Zumpy</t>
  </si>
  <si>
    <t>2011-2012</t>
  </si>
  <si>
    <t>2011- 2012</t>
  </si>
  <si>
    <t>Wieloletnia Prognoza Finansowa</t>
  </si>
  <si>
    <t>Załacznik Nr 1 do uchwały Nr 70/XI/2011 Rady Gminy w Boronowie z dnia 14 września 2011r.</t>
  </si>
  <si>
    <t>Załącznik nr 2 do Uchwały Nr 70/XI/2011 Rady Gminy w Boronowie z dnia 14 września 2011r.- część A</t>
  </si>
  <si>
    <t>Załącznik nr 2 do Uchwały Nr 70/XI/2011 z dnia 14 września 2011r. do Wieloletniej Prognozy Finansowej - część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</si>
</sst>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7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38" xfId="0" applyNumberFormat="1" applyFont="1" applyFill="1" applyBorder="1" applyAlignment="1" applyProtection="1">
      <alignment vertical="center"/>
      <protection/>
    </xf>
    <xf numFmtId="4" fontId="4" fillId="20" borderId="39" xfId="0" applyNumberFormat="1" applyFont="1" applyFill="1" applyBorder="1" applyAlignment="1" applyProtection="1">
      <alignment vertical="center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40" xfId="0" applyNumberFormat="1" applyFont="1" applyFill="1" applyBorder="1" applyAlignment="1" applyProtection="1">
      <alignment horizontal="left" vertical="center" wrapText="1"/>
      <protection/>
    </xf>
    <xf numFmtId="4" fontId="0" fillId="20" borderId="41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2" xfId="0" applyFill="1" applyBorder="1" applyAlignment="1" applyProtection="1">
      <alignment horizontal="left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3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0" xfId="0" applyNumberFormat="1" applyFill="1" applyBorder="1" applyAlignment="1" applyProtection="1">
      <alignment horizontal="center" vertical="center" textRotation="90"/>
      <protection/>
    </xf>
    <xf numFmtId="4" fontId="0" fillId="20" borderId="37" xfId="0" applyNumberFormat="1" applyFill="1" applyBorder="1" applyAlignment="1" applyProtection="1">
      <alignment horizontal="center" vertical="center" textRotation="90"/>
      <protection/>
    </xf>
    <xf numFmtId="0" fontId="2" fillId="20" borderId="45" xfId="0" applyFont="1" applyFill="1" applyBorder="1" applyAlignment="1" applyProtection="1">
      <alignment horizontal="center" vertical="center"/>
      <protection/>
    </xf>
    <xf numFmtId="0" fontId="2" fillId="20" borderId="46" xfId="0" applyFont="1" applyFill="1" applyBorder="1" applyAlignment="1" applyProtection="1">
      <alignment horizontal="center" vertical="center"/>
      <protection/>
    </xf>
    <xf numFmtId="4" fontId="2" fillId="20" borderId="40" xfId="0" applyNumberFormat="1" applyFont="1" applyFill="1" applyBorder="1" applyAlignment="1" applyProtection="1">
      <alignment horizontal="center" vertical="center"/>
      <protection/>
    </xf>
    <xf numFmtId="4" fontId="2" fillId="20" borderId="41" xfId="0" applyNumberFormat="1" applyFont="1" applyFill="1" applyBorder="1" applyAlignment="1" applyProtection="1">
      <alignment horizontal="center" vertical="center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43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16" xfId="0" applyFont="1" applyFill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2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" fillId="20" borderId="5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2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2" fillId="20" borderId="53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  <xf numFmtId="0" fontId="0" fillId="24" borderId="44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54" xfId="0" applyNumberFormat="1" applyFont="1" applyFill="1" applyBorder="1" applyAlignment="1">
      <alignment horizontal="left" vertical="center" wrapText="1"/>
    </xf>
    <xf numFmtId="49" fontId="2" fillId="20" borderId="5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132</v>
      </c>
      <c r="K1" s="21"/>
      <c r="L1" s="21"/>
      <c r="M1" s="138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5.75">
      <c r="A2" s="20"/>
      <c r="B2" s="21"/>
      <c r="C2" s="22"/>
      <c r="D2" s="21"/>
      <c r="E2" s="53" t="s">
        <v>131</v>
      </c>
      <c r="F2" s="21"/>
      <c r="G2" s="21"/>
      <c r="H2" s="21"/>
      <c r="I2" s="21"/>
      <c r="J2" s="21"/>
      <c r="K2" s="21"/>
      <c r="L2" s="21"/>
      <c r="M2" s="138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2.75">
      <c r="A3" s="20"/>
      <c r="B3" s="21"/>
      <c r="C3" s="22"/>
      <c r="D3" s="21"/>
      <c r="E3" s="21"/>
      <c r="F3" s="21" t="s">
        <v>116</v>
      </c>
      <c r="G3" s="21"/>
      <c r="H3" s="21"/>
      <c r="I3" s="21"/>
      <c r="J3" s="21"/>
      <c r="K3" s="21"/>
      <c r="L3" s="21"/>
      <c r="M3" s="138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38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24.75" customHeight="1" thickBot="1">
      <c r="A5" s="23" t="s">
        <v>0</v>
      </c>
      <c r="B5" s="189" t="s">
        <v>1</v>
      </c>
      <c r="C5" s="190"/>
      <c r="D5" s="17" t="s">
        <v>115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5">
        <v>2019</v>
      </c>
      <c r="N5" s="155">
        <v>2020</v>
      </c>
      <c r="O5" s="155">
        <v>2021</v>
      </c>
      <c r="P5" s="139"/>
      <c r="Q5" s="139"/>
      <c r="R5" s="139"/>
      <c r="S5" s="139"/>
      <c r="T5" s="139"/>
      <c r="U5" s="139"/>
      <c r="V5" s="139"/>
    </row>
    <row r="6" spans="1:22" ht="12.75">
      <c r="A6" s="24" t="s">
        <v>22</v>
      </c>
      <c r="B6" s="191" t="s">
        <v>2</v>
      </c>
      <c r="C6" s="192"/>
      <c r="D6" s="59">
        <f aca="true" t="shared" si="0" ref="D6:L6">D7+D8</f>
        <v>10422239</v>
      </c>
      <c r="E6" s="59">
        <f t="shared" si="0"/>
        <v>13346924.91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56">
        <f>M7+M8</f>
        <v>9440000</v>
      </c>
      <c r="N6" s="156">
        <f>N7+N8</f>
        <v>9533000</v>
      </c>
      <c r="O6" s="156">
        <f>O7+O8</f>
        <v>9627000</v>
      </c>
      <c r="P6" s="139"/>
      <c r="Q6" s="139"/>
      <c r="R6" s="139"/>
      <c r="S6" s="139"/>
      <c r="T6" s="139"/>
      <c r="U6" s="139"/>
      <c r="V6" s="139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9120440.91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39"/>
      <c r="Q7" s="139"/>
      <c r="R7" s="139"/>
      <c r="S7" s="139"/>
      <c r="T7" s="139"/>
      <c r="U7" s="139"/>
      <c r="V7" s="139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4226484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39"/>
      <c r="Q8" s="139"/>
      <c r="R8" s="139"/>
      <c r="S8" s="139"/>
      <c r="T8" s="139"/>
      <c r="U8" s="139"/>
      <c r="V8" s="139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440560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39"/>
      <c r="Q9" s="139"/>
      <c r="R9" s="139"/>
      <c r="S9" s="139"/>
      <c r="T9" s="139"/>
      <c r="U9" s="139"/>
      <c r="V9" s="139"/>
    </row>
    <row r="10" spans="1:22" ht="12.75">
      <c r="A10" s="31" t="s">
        <v>25</v>
      </c>
      <c r="B10" s="184" t="s">
        <v>5</v>
      </c>
      <c r="C10" s="185"/>
      <c r="D10" s="62">
        <f aca="true" t="shared" si="1" ref="D10:L10">D11+D19</f>
        <v>11609793.15</v>
      </c>
      <c r="E10" s="62">
        <f t="shared" si="1"/>
        <v>14632890.91</v>
      </c>
      <c r="F10" s="62">
        <f t="shared" si="1"/>
        <v>8618114</v>
      </c>
      <c r="G10" s="62">
        <f t="shared" si="1"/>
        <v>8621124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57">
        <f>M11+M19</f>
        <v>9320784</v>
      </c>
      <c r="N10" s="157">
        <f>N11+N19</f>
        <v>9413784</v>
      </c>
      <c r="O10" s="157">
        <f>O11+O19</f>
        <v>9507800</v>
      </c>
      <c r="P10" s="139"/>
      <c r="Q10" s="139"/>
      <c r="R10" s="139"/>
      <c r="S10" s="139"/>
      <c r="T10" s="139"/>
      <c r="U10" s="139"/>
      <c r="V10" s="139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8038486.91</v>
      </c>
      <c r="F11" s="60">
        <v>7118114</v>
      </c>
      <c r="G11" s="60">
        <v>7175124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7572800</v>
      </c>
      <c r="P11" s="139"/>
      <c r="Q11" s="139"/>
      <c r="R11" s="139"/>
      <c r="S11" s="139"/>
      <c r="T11" s="139"/>
      <c r="U11" s="139"/>
      <c r="V11" s="139"/>
    </row>
    <row r="12" spans="1:22" ht="12.75">
      <c r="A12" s="28"/>
      <c r="B12" s="186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39"/>
      <c r="Q12" s="139"/>
      <c r="R12" s="139"/>
      <c r="S12" s="139"/>
      <c r="T12" s="139"/>
      <c r="U12" s="139"/>
      <c r="V12" s="139"/>
    </row>
    <row r="13" spans="1:22" ht="12.75">
      <c r="A13" s="28"/>
      <c r="B13" s="187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39"/>
      <c r="Q13" s="139"/>
      <c r="R13" s="139"/>
      <c r="S13" s="139"/>
      <c r="T13" s="139"/>
      <c r="U13" s="139"/>
      <c r="V13" s="139"/>
    </row>
    <row r="14" spans="1:22" ht="12.75">
      <c r="A14" s="28"/>
      <c r="B14" s="187"/>
      <c r="C14" s="30" t="s">
        <v>49</v>
      </c>
      <c r="D14" s="61">
        <v>3605404</v>
      </c>
      <c r="E14" s="61">
        <v>3660807.45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39"/>
      <c r="Q14" s="139"/>
      <c r="R14" s="139"/>
      <c r="S14" s="139"/>
      <c r="T14" s="139"/>
      <c r="U14" s="139"/>
      <c r="V14" s="139"/>
    </row>
    <row r="15" spans="1:22" ht="25.5">
      <c r="A15" s="28"/>
      <c r="B15" s="187"/>
      <c r="C15" s="30" t="s">
        <v>17</v>
      </c>
      <c r="D15" s="61">
        <v>1382972</v>
      </c>
      <c r="E15" s="142">
        <v>1354915</v>
      </c>
      <c r="F15" s="142">
        <v>1350000</v>
      </c>
      <c r="G15" s="142">
        <v>1370000</v>
      </c>
      <c r="H15" s="142">
        <v>1390000</v>
      </c>
      <c r="I15" s="142">
        <v>1400000</v>
      </c>
      <c r="J15" s="142">
        <v>1410000</v>
      </c>
      <c r="K15" s="142">
        <v>1420000</v>
      </c>
      <c r="L15" s="142">
        <v>1430000</v>
      </c>
      <c r="M15" s="142">
        <v>1440000</v>
      </c>
      <c r="N15" s="142">
        <v>1450000</v>
      </c>
      <c r="O15" s="142">
        <v>1460000</v>
      </c>
      <c r="P15" s="141"/>
      <c r="Q15" s="141"/>
      <c r="R15" s="141"/>
      <c r="S15" s="141"/>
      <c r="T15" s="139"/>
      <c r="U15" s="139"/>
      <c r="V15" s="139"/>
    </row>
    <row r="16" spans="1:22" ht="25.5">
      <c r="A16" s="28"/>
      <c r="B16" s="187"/>
      <c r="C16" s="30" t="s">
        <v>100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39"/>
      <c r="Q16" s="139"/>
      <c r="R16" s="139"/>
      <c r="S16" s="139"/>
      <c r="T16" s="139"/>
      <c r="U16" s="139"/>
      <c r="V16" s="139"/>
    </row>
    <row r="17" spans="1:22" ht="25.5">
      <c r="A17" s="28"/>
      <c r="B17" s="187"/>
      <c r="C17" s="30" t="s">
        <v>99</v>
      </c>
      <c r="D17" s="61">
        <v>0</v>
      </c>
      <c r="E17" s="64">
        <f>Przedsięwzięcia!F5</f>
        <v>93500</v>
      </c>
      <c r="F17" s="64">
        <f>Przedsięwzięcia!G5</f>
        <v>155000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39"/>
      <c r="Q17" s="139"/>
      <c r="R17" s="139"/>
      <c r="S17" s="139"/>
      <c r="T17" s="139"/>
      <c r="U17" s="139"/>
      <c r="V17" s="139"/>
    </row>
    <row r="18" spans="1:22" ht="25.5">
      <c r="A18" s="28"/>
      <c r="B18" s="188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39"/>
      <c r="Q18" s="139"/>
      <c r="R18" s="139"/>
      <c r="S18" s="139"/>
      <c r="T18" s="139"/>
      <c r="U18" s="139"/>
      <c r="V18" s="139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6594404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39"/>
      <c r="Q19" s="139"/>
      <c r="R19" s="139"/>
      <c r="S19" s="139"/>
      <c r="T19" s="139"/>
      <c r="U19" s="139"/>
      <c r="V19" s="139"/>
    </row>
    <row r="20" spans="1:22" ht="31.5">
      <c r="A20" s="28"/>
      <c r="B20" s="33" t="s">
        <v>30</v>
      </c>
      <c r="C20" s="30" t="s">
        <v>104</v>
      </c>
      <c r="D20" s="61">
        <v>4392658</v>
      </c>
      <c r="E20" s="64">
        <f>Przedsięwzięcia!F15</f>
        <v>4243265.04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39"/>
      <c r="Q20" s="139"/>
      <c r="R20" s="139"/>
      <c r="S20" s="139"/>
      <c r="T20" s="139"/>
      <c r="U20" s="139"/>
      <c r="V20" s="139"/>
    </row>
    <row r="21" spans="1:22" ht="12.75">
      <c r="A21" s="31" t="s">
        <v>26</v>
      </c>
      <c r="B21" s="184" t="s">
        <v>6</v>
      </c>
      <c r="C21" s="185"/>
      <c r="D21" s="62">
        <f>D22+D26+D27+D28</f>
        <v>1187554</v>
      </c>
      <c r="E21" s="62">
        <f aca="true" t="shared" si="3" ref="E21:L21">E22+E26+E27+E28</f>
        <v>3624141.63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57">
        <f>M22+M26+M27+M28</f>
        <v>0</v>
      </c>
      <c r="N21" s="157">
        <f>N22+N26+N27+N28</f>
        <v>0</v>
      </c>
      <c r="O21" s="157">
        <f>O22+O26+O27+O28</f>
        <v>0</v>
      </c>
      <c r="P21" s="139"/>
      <c r="Q21" s="139"/>
      <c r="R21" s="139"/>
      <c r="S21" s="139"/>
      <c r="T21" s="139"/>
      <c r="U21" s="139"/>
      <c r="V21" s="139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3114375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58">
        <f>M23+M24+M25</f>
        <v>0</v>
      </c>
      <c r="N22" s="158">
        <f>N23+N24+N25</f>
        <v>0</v>
      </c>
      <c r="O22" s="158">
        <f>O23+O24+O25</f>
        <v>0</v>
      </c>
      <c r="P22" s="139"/>
      <c r="Q22" s="139"/>
      <c r="R22" s="139"/>
      <c r="S22" s="139"/>
      <c r="T22" s="139"/>
      <c r="U22" s="139"/>
      <c r="V22" s="139"/>
    </row>
    <row r="23" spans="1:22" ht="12.75">
      <c r="A23" s="28"/>
      <c r="B23" s="193" t="s">
        <v>30</v>
      </c>
      <c r="C23" s="30" t="s">
        <v>8</v>
      </c>
      <c r="D23" s="61">
        <v>1118835</v>
      </c>
      <c r="E23" s="61">
        <v>3114375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39"/>
      <c r="Q23" s="139"/>
      <c r="R23" s="139"/>
      <c r="S23" s="139"/>
      <c r="T23" s="139"/>
      <c r="U23" s="139"/>
      <c r="V23" s="139"/>
    </row>
    <row r="24" spans="1:22" ht="12.75">
      <c r="A24" s="28"/>
      <c r="B24" s="194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39"/>
      <c r="Q24" s="139"/>
      <c r="R24" s="139"/>
      <c r="S24" s="139"/>
      <c r="T24" s="139"/>
      <c r="U24" s="139"/>
      <c r="V24" s="139"/>
    </row>
    <row r="25" spans="1:22" ht="12.75">
      <c r="A25" s="28"/>
      <c r="B25" s="195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39"/>
      <c r="Q25" s="139"/>
      <c r="R25" s="139"/>
      <c r="S25" s="139"/>
      <c r="T25" s="139"/>
      <c r="U25" s="139"/>
      <c r="V25" s="139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39"/>
      <c r="Q26" s="139"/>
      <c r="R26" s="139"/>
      <c r="S26" s="139"/>
      <c r="T26" s="139"/>
      <c r="U26" s="139"/>
      <c r="V26" s="139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39"/>
      <c r="Q27" s="139"/>
      <c r="R27" s="139"/>
      <c r="S27" s="139"/>
      <c r="T27" s="139"/>
      <c r="U27" s="139"/>
      <c r="V27" s="139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39"/>
      <c r="Q28" s="139"/>
      <c r="R28" s="139"/>
      <c r="S28" s="139"/>
      <c r="T28" s="139"/>
      <c r="U28" s="139"/>
      <c r="V28" s="139"/>
    </row>
    <row r="29" spans="1:22" ht="12.75">
      <c r="A29" s="31" t="s">
        <v>29</v>
      </c>
      <c r="B29" s="184" t="s">
        <v>14</v>
      </c>
      <c r="C29" s="185"/>
      <c r="D29" s="62">
        <f>D30+D34</f>
        <v>1141070</v>
      </c>
      <c r="E29" s="62">
        <f aca="true" t="shared" si="5" ref="E29:L29">E30+E34</f>
        <v>2338176</v>
      </c>
      <c r="F29" s="62">
        <f t="shared" si="5"/>
        <v>242886</v>
      </c>
      <c r="G29" s="62">
        <f t="shared" si="5"/>
        <v>276876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57">
        <v>119216</v>
      </c>
      <c r="N29" s="157">
        <f>N30+N34</f>
        <v>119216</v>
      </c>
      <c r="O29" s="157">
        <v>119200</v>
      </c>
      <c r="P29" s="139"/>
      <c r="Q29" s="139"/>
      <c r="R29" s="139"/>
      <c r="S29" s="139"/>
      <c r="T29" s="139"/>
      <c r="U29" s="139"/>
      <c r="V29" s="139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242886</v>
      </c>
      <c r="G30" s="63">
        <f t="shared" si="6"/>
        <v>276876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58">
        <v>119216</v>
      </c>
      <c r="N30" s="158">
        <f>N31+N32+N33</f>
        <v>119216</v>
      </c>
      <c r="O30" s="158">
        <v>119200</v>
      </c>
      <c r="P30" s="139"/>
      <c r="Q30" s="139"/>
      <c r="R30" s="139"/>
      <c r="S30" s="139"/>
      <c r="T30" s="139"/>
      <c r="U30" s="139"/>
      <c r="V30" s="139"/>
    </row>
    <row r="31" spans="1:22" ht="12.75">
      <c r="A31" s="28"/>
      <c r="B31" s="193" t="s">
        <v>30</v>
      </c>
      <c r="C31" s="30" t="s">
        <v>8</v>
      </c>
      <c r="D31" s="61">
        <v>1141070</v>
      </c>
      <c r="E31" s="61">
        <v>2338176</v>
      </c>
      <c r="F31" s="61">
        <v>242886</v>
      </c>
      <c r="G31" s="61">
        <v>276876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119200</v>
      </c>
      <c r="P31" s="139"/>
      <c r="Q31" s="139"/>
      <c r="R31" s="139"/>
      <c r="S31" s="139"/>
      <c r="T31" s="139"/>
      <c r="U31" s="139"/>
      <c r="V31" s="139"/>
    </row>
    <row r="32" spans="1:22" ht="12.75">
      <c r="A32" s="28"/>
      <c r="B32" s="194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39"/>
      <c r="Q32" s="139"/>
      <c r="R32" s="139"/>
      <c r="S32" s="139"/>
      <c r="T32" s="139"/>
      <c r="U32" s="139"/>
      <c r="V32" s="139"/>
    </row>
    <row r="33" spans="1:22" ht="12.75">
      <c r="A33" s="28"/>
      <c r="B33" s="195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39"/>
      <c r="Q33" s="139"/>
      <c r="R33" s="139"/>
      <c r="S33" s="139"/>
      <c r="T33" s="139"/>
      <c r="U33" s="139"/>
      <c r="V33" s="139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39"/>
      <c r="Q34" s="139"/>
      <c r="R34" s="139"/>
      <c r="S34" s="139"/>
      <c r="T34" s="139"/>
      <c r="U34" s="139"/>
      <c r="V34" s="139"/>
    </row>
    <row r="35" spans="1:22" ht="12.75">
      <c r="A35" s="31" t="s">
        <v>32</v>
      </c>
      <c r="B35" s="184" t="s">
        <v>16</v>
      </c>
      <c r="C35" s="185"/>
      <c r="D35" s="62">
        <f aca="true" t="shared" si="7" ref="D35:L35">D6-D10</f>
        <v>-1187554.1500000004</v>
      </c>
      <c r="E35" s="62">
        <f t="shared" si="7"/>
        <v>-1285966</v>
      </c>
      <c r="F35" s="62">
        <f t="shared" si="7"/>
        <v>242886</v>
      </c>
      <c r="G35" s="62">
        <f t="shared" si="7"/>
        <v>276876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57">
        <v>119216</v>
      </c>
      <c r="N35" s="157">
        <v>119216</v>
      </c>
      <c r="O35" s="157">
        <v>119200</v>
      </c>
      <c r="P35" s="139"/>
      <c r="Q35" s="139"/>
      <c r="R35" s="139"/>
      <c r="S35" s="139"/>
      <c r="T35" s="139"/>
      <c r="U35" s="139"/>
      <c r="V35" s="139"/>
    </row>
    <row r="36" spans="1:22" ht="12.75">
      <c r="A36" s="31" t="s">
        <v>33</v>
      </c>
      <c r="B36" s="184" t="s">
        <v>18</v>
      </c>
      <c r="C36" s="185"/>
      <c r="D36" s="62">
        <f>D37+D38+D39+D40+D41+D42</f>
        <v>1187554</v>
      </c>
      <c r="E36" s="62">
        <f aca="true" t="shared" si="8" ref="E36:L36">E37+E38+E39+E40+E41+E42</f>
        <v>1285966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57">
        <f>M37+M38+M39+M40+M41+M42</f>
        <v>0</v>
      </c>
      <c r="N36" s="157">
        <f>N37+N38+N39+N40+N41+N42</f>
        <v>0</v>
      </c>
      <c r="O36" s="157">
        <f>O37+O38+O39+O40+O41+O42</f>
        <v>0</v>
      </c>
      <c r="P36" s="139"/>
      <c r="Q36" s="139"/>
      <c r="R36" s="139"/>
      <c r="S36" s="139"/>
      <c r="T36" s="139"/>
      <c r="U36" s="139"/>
      <c r="V36" s="139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1285966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39"/>
      <c r="Q37" s="139"/>
      <c r="R37" s="139"/>
      <c r="S37" s="139"/>
      <c r="T37" s="139"/>
      <c r="U37" s="139"/>
      <c r="V37" s="139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39"/>
      <c r="Q38" s="139"/>
      <c r="R38" s="139"/>
      <c r="S38" s="139"/>
      <c r="T38" s="139"/>
      <c r="U38" s="139"/>
      <c r="V38" s="139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39"/>
      <c r="Q39" s="139"/>
      <c r="R39" s="139"/>
      <c r="S39" s="139"/>
      <c r="T39" s="139"/>
      <c r="U39" s="139"/>
      <c r="V39" s="139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39"/>
      <c r="Q40" s="139"/>
      <c r="R40" s="139"/>
      <c r="S40" s="139"/>
      <c r="T40" s="139"/>
      <c r="U40" s="139"/>
      <c r="V40" s="139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39"/>
      <c r="Q41" s="139"/>
      <c r="R41" s="139"/>
      <c r="S41" s="139"/>
      <c r="T41" s="139"/>
      <c r="U41" s="139"/>
      <c r="V41" s="139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39"/>
      <c r="Q42" s="139"/>
      <c r="R42" s="139"/>
      <c r="S42" s="139"/>
      <c r="T42" s="139"/>
      <c r="U42" s="139"/>
      <c r="V42" s="139"/>
    </row>
    <row r="43" spans="1:22" ht="12.75">
      <c r="A43" s="31" t="s">
        <v>34</v>
      </c>
      <c r="B43" s="184" t="s">
        <v>19</v>
      </c>
      <c r="C43" s="185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242886</v>
      </c>
      <c r="G43" s="62">
        <f t="shared" si="15"/>
        <v>276876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57">
        <v>119216</v>
      </c>
      <c r="N43" s="157">
        <v>119216</v>
      </c>
      <c r="O43" s="157">
        <v>119200</v>
      </c>
      <c r="P43" s="139"/>
      <c r="Q43" s="139"/>
      <c r="R43" s="139"/>
      <c r="S43" s="139"/>
      <c r="T43" s="139"/>
      <c r="U43" s="139"/>
      <c r="V43" s="139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242886</v>
      </c>
      <c r="G44" s="64">
        <f t="shared" si="16"/>
        <v>276876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119200</v>
      </c>
      <c r="P44" s="139"/>
      <c r="Q44" s="139"/>
      <c r="R44" s="139"/>
      <c r="S44" s="139"/>
      <c r="T44" s="139"/>
      <c r="U44" s="139"/>
      <c r="V44" s="139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39"/>
      <c r="Q45" s="139"/>
      <c r="R45" s="139"/>
      <c r="S45" s="139"/>
      <c r="T45" s="139"/>
      <c r="U45" s="139"/>
      <c r="V45" s="139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39"/>
      <c r="Q46" s="139"/>
      <c r="R46" s="139"/>
      <c r="S46" s="139"/>
      <c r="T46" s="139"/>
      <c r="U46" s="139"/>
      <c r="V46" s="139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2241394</v>
      </c>
      <c r="F47" s="62">
        <f aca="true" t="shared" si="18" ref="F47:L47">E47+F22-F30</f>
        <v>1998508</v>
      </c>
      <c r="G47" s="62">
        <f t="shared" si="18"/>
        <v>1721632</v>
      </c>
      <c r="H47" s="62">
        <f t="shared" si="18"/>
        <v>1423756</v>
      </c>
      <c r="I47" s="62">
        <f t="shared" si="18"/>
        <v>1125880</v>
      </c>
      <c r="J47" s="62">
        <f t="shared" si="18"/>
        <v>857464</v>
      </c>
      <c r="K47" s="62">
        <f t="shared" si="18"/>
        <v>589048</v>
      </c>
      <c r="L47" s="62">
        <f t="shared" si="18"/>
        <v>357632</v>
      </c>
      <c r="M47" s="157">
        <v>238416</v>
      </c>
      <c r="N47" s="157">
        <v>119200</v>
      </c>
      <c r="O47" s="157">
        <v>0</v>
      </c>
      <c r="P47" s="139"/>
      <c r="Q47" s="139"/>
      <c r="R47" s="139"/>
      <c r="S47" s="139"/>
      <c r="T47" s="139"/>
      <c r="U47" s="139"/>
      <c r="V47" s="139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59"/>
      <c r="N48" s="159"/>
      <c r="O48" s="159"/>
      <c r="P48" s="139"/>
      <c r="Q48" s="139"/>
      <c r="R48" s="139"/>
      <c r="S48" s="139"/>
      <c r="T48" s="139"/>
      <c r="U48" s="139"/>
      <c r="V48" s="139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59"/>
      <c r="N49" s="159"/>
      <c r="O49" s="159"/>
      <c r="P49" s="139"/>
      <c r="Q49" s="139"/>
      <c r="R49" s="139"/>
      <c r="S49" s="139"/>
      <c r="T49" s="139"/>
      <c r="U49" s="139"/>
      <c r="V49" s="139"/>
    </row>
    <row r="50" spans="1:22" ht="37.5" customHeight="1">
      <c r="A50" s="31" t="s">
        <v>36</v>
      </c>
      <c r="B50" s="184" t="s">
        <v>72</v>
      </c>
      <c r="C50" s="185"/>
      <c r="D50" s="54">
        <f>(D12+D30+D13+D18)/D6</f>
        <v>0.11369629884710954</v>
      </c>
      <c r="E50" s="54">
        <f>(E12+E30+E13+E18)/E6</f>
        <v>0.17840633824319613</v>
      </c>
      <c r="F50" s="54">
        <f>(F12+F30+F13+F18)/F6</f>
        <v>0.03420674867396457</v>
      </c>
      <c r="G50" s="54">
        <f>(G12+G30+G13+G18)/G6</f>
        <v>0.03736525061811643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0" t="s">
        <v>46</v>
      </c>
      <c r="N50" s="160" t="s">
        <v>46</v>
      </c>
      <c r="O50" s="160" t="s">
        <v>46</v>
      </c>
      <c r="P50" s="139"/>
      <c r="Q50" s="139"/>
      <c r="R50" s="139"/>
      <c r="S50" s="139"/>
      <c r="T50" s="139"/>
      <c r="U50" s="139"/>
      <c r="V50" s="139"/>
    </row>
    <row r="51" spans="1:22" ht="50.25" customHeight="1">
      <c r="A51" s="31" t="s">
        <v>37</v>
      </c>
      <c r="B51" s="184" t="s">
        <v>73</v>
      </c>
      <c r="C51" s="185"/>
      <c r="D51" s="54">
        <f>D47/D6</f>
        <v>0.14058351569178176</v>
      </c>
      <c r="E51" s="54">
        <f>E47/E6</f>
        <v>0.16793336406056097</v>
      </c>
      <c r="F51" s="54">
        <f>F47/F6</f>
        <v>0.22553978106308542</v>
      </c>
      <c r="G51" s="54">
        <f>G47/G6</f>
        <v>0.19348527759046977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0" t="s">
        <v>46</v>
      </c>
      <c r="N51" s="160" t="s">
        <v>46</v>
      </c>
      <c r="O51" s="160" t="s">
        <v>46</v>
      </c>
      <c r="P51" s="139"/>
      <c r="Q51" s="139"/>
      <c r="R51" s="139"/>
      <c r="S51" s="139"/>
      <c r="T51" s="139"/>
      <c r="U51" s="139"/>
      <c r="V51" s="139"/>
    </row>
    <row r="52" spans="1:22" ht="60.75" customHeight="1">
      <c r="A52" s="40" t="s">
        <v>92</v>
      </c>
      <c r="B52" s="184" t="s">
        <v>114</v>
      </c>
      <c r="C52" s="185"/>
      <c r="D52" s="147">
        <f>(D30+D12+D13+D18)/D6</f>
        <v>0.11369629884710954</v>
      </c>
      <c r="E52" s="147">
        <f>(E30+E12+E13+E18)/E6</f>
        <v>0.17840633824319613</v>
      </c>
      <c r="F52" s="147">
        <f>(F30+F12+F13+F18)/F6</f>
        <v>0.03420674867396457</v>
      </c>
      <c r="G52" s="147">
        <f>(G30+G12+G13+G18)/G6</f>
        <v>0.03736525061811643</v>
      </c>
      <c r="H52" s="147">
        <f aca="true" t="shared" si="19" ref="H52:O52">(H30+H12+H13+H18+H78)/H6</f>
        <v>0.03889606053861563</v>
      </c>
      <c r="I52" s="147">
        <f t="shared" si="19"/>
        <v>0.03808</v>
      </c>
      <c r="J52" s="147">
        <f t="shared" si="19"/>
        <v>0.03406001091107474</v>
      </c>
      <c r="K52" s="147">
        <f t="shared" si="19"/>
        <v>0.03290522243713733</v>
      </c>
      <c r="L52" s="147">
        <f t="shared" si="19"/>
        <v>0.027905937433496487</v>
      </c>
      <c r="M52" s="161">
        <f t="shared" si="19"/>
        <v>0.015160593220338983</v>
      </c>
      <c r="N52" s="161">
        <f t="shared" si="19"/>
        <v>0.014283016888702402</v>
      </c>
      <c r="O52" s="161">
        <f t="shared" si="19"/>
        <v>0.013316713410200479</v>
      </c>
      <c r="P52" s="139"/>
      <c r="Q52" s="139"/>
      <c r="R52" s="139"/>
      <c r="S52" s="139"/>
      <c r="T52" s="139"/>
      <c r="U52" s="139"/>
      <c r="V52" s="139"/>
    </row>
    <row r="53" spans="1:22" ht="51" customHeight="1">
      <c r="A53" s="40" t="s">
        <v>93</v>
      </c>
      <c r="B53" s="197" t="s">
        <v>106</v>
      </c>
      <c r="C53" s="198"/>
      <c r="D53" s="56" t="s">
        <v>46</v>
      </c>
      <c r="E53" s="56" t="s">
        <v>46</v>
      </c>
      <c r="F53" s="56" t="s">
        <v>46</v>
      </c>
      <c r="G53" s="56" t="s">
        <v>46</v>
      </c>
      <c r="H53" s="147">
        <f aca="true" t="shared" si="20" ref="H53:O53">(E67+F67+G67)/3</f>
        <v>0.16812971604948293</v>
      </c>
      <c r="I53" s="147">
        <f t="shared" si="20"/>
        <v>0.21293358119504222</v>
      </c>
      <c r="J53" s="147">
        <f t="shared" si="20"/>
        <v>0.22938529674182648</v>
      </c>
      <c r="K53" s="147">
        <f t="shared" si="20"/>
        <v>0.24498239084966214</v>
      </c>
      <c r="L53" s="147">
        <f t="shared" si="20"/>
        <v>0.24107900105052912</v>
      </c>
      <c r="M53" s="161">
        <f t="shared" si="20"/>
        <v>0.2359029649324171</v>
      </c>
      <c r="N53" s="161">
        <f t="shared" si="20"/>
        <v>0.22830005176792803</v>
      </c>
      <c r="O53" s="161">
        <f t="shared" si="20"/>
        <v>0.22120373271388094</v>
      </c>
      <c r="P53" s="139"/>
      <c r="Q53" s="139"/>
      <c r="R53" s="139"/>
      <c r="S53" s="139"/>
      <c r="T53" s="139"/>
      <c r="U53" s="139"/>
      <c r="V53" s="139"/>
    </row>
    <row r="54" spans="1:22" ht="54" customHeight="1">
      <c r="A54" s="41" t="s">
        <v>94</v>
      </c>
      <c r="B54" s="196" t="s">
        <v>107</v>
      </c>
      <c r="C54" s="196"/>
      <c r="D54" s="56" t="s">
        <v>46</v>
      </c>
      <c r="E54" s="56" t="s">
        <v>46</v>
      </c>
      <c r="F54" s="56" t="s">
        <v>46</v>
      </c>
      <c r="G54" s="56" t="s">
        <v>46</v>
      </c>
      <c r="H54" s="147">
        <f aca="true" t="shared" si="21" ref="H54:O54">H53-H52</f>
        <v>0.1292336555108673</v>
      </c>
      <c r="I54" s="147">
        <f t="shared" si="21"/>
        <v>0.1748535811950422</v>
      </c>
      <c r="J54" s="147">
        <f t="shared" si="21"/>
        <v>0.19532528583075173</v>
      </c>
      <c r="K54" s="147">
        <f t="shared" si="21"/>
        <v>0.2120771684125248</v>
      </c>
      <c r="L54" s="147">
        <f t="shared" si="21"/>
        <v>0.21317306361703264</v>
      </c>
      <c r="M54" s="161">
        <f t="shared" si="21"/>
        <v>0.2207423717120781</v>
      </c>
      <c r="N54" s="161">
        <f t="shared" si="21"/>
        <v>0.21401703487922563</v>
      </c>
      <c r="O54" s="161">
        <f t="shared" si="21"/>
        <v>0.20788701930368048</v>
      </c>
      <c r="P54" s="139"/>
      <c r="Q54" s="139"/>
      <c r="R54" s="139"/>
      <c r="S54" s="139"/>
      <c r="T54" s="139"/>
      <c r="U54" s="139"/>
      <c r="V54" s="139"/>
    </row>
    <row r="55" spans="1:22" ht="36" customHeight="1">
      <c r="A55" s="167" t="s">
        <v>95</v>
      </c>
      <c r="B55" s="181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242886</v>
      </c>
      <c r="G55" s="57">
        <f t="shared" si="22"/>
        <v>276876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2">
        <v>119216</v>
      </c>
      <c r="N55" s="162">
        <f>N30</f>
        <v>119216</v>
      </c>
      <c r="O55" s="162">
        <f>O30</f>
        <v>119200</v>
      </c>
      <c r="P55" s="139"/>
      <c r="Q55" s="139"/>
      <c r="R55" s="139"/>
      <c r="S55" s="139"/>
      <c r="T55" s="139"/>
      <c r="U55" s="139"/>
      <c r="V55" s="139"/>
    </row>
    <row r="56" spans="1:22" ht="52.5" customHeight="1">
      <c r="A56" s="167"/>
      <c r="B56" s="182"/>
      <c r="C56" s="43" t="s">
        <v>105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242886</v>
      </c>
      <c r="G56" s="57">
        <f t="shared" si="23"/>
        <v>276876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2">
        <f>IF(M35&lt;0,0,M35)+M26+M27+M28-M34</f>
        <v>119216</v>
      </c>
      <c r="N56" s="162">
        <f>IF(N35&lt;0,0,N35)+N26+N27+N28-N34</f>
        <v>119216</v>
      </c>
      <c r="O56" s="162">
        <f>IF(O35&lt;0,0,O35)+O26+O27+O28-O34</f>
        <v>119200</v>
      </c>
      <c r="P56" s="139"/>
      <c r="Q56" s="139"/>
      <c r="R56" s="139"/>
      <c r="S56" s="139"/>
      <c r="T56" s="139"/>
      <c r="U56" s="139"/>
      <c r="V56" s="139"/>
    </row>
    <row r="57" spans="1:22" ht="31.5" customHeight="1" thickBot="1">
      <c r="A57" s="168"/>
      <c r="B57" s="183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3">
        <f>M55-M56</f>
        <v>0</v>
      </c>
      <c r="N57" s="163">
        <f>N55-N56</f>
        <v>0</v>
      </c>
      <c r="O57" s="163">
        <f>O55-O56</f>
        <v>0</v>
      </c>
      <c r="P57" s="139"/>
      <c r="Q57" s="139"/>
      <c r="R57" s="139"/>
      <c r="S57" s="139"/>
      <c r="T57" s="139"/>
      <c r="U57" s="139"/>
      <c r="V57" s="139"/>
    </row>
    <row r="58" spans="1:22" ht="12.75">
      <c r="A58" s="45"/>
      <c r="B58" s="46"/>
      <c r="C58" s="22" t="s">
        <v>117</v>
      </c>
      <c r="D58" s="47"/>
      <c r="E58" s="47"/>
      <c r="F58" s="47"/>
      <c r="G58" s="47"/>
      <c r="H58" s="47"/>
      <c r="I58" s="47"/>
      <c r="J58" s="47"/>
      <c r="K58" s="47"/>
      <c r="L58" s="47"/>
      <c r="M58" s="138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38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38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38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38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38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ht="13.5" thickBot="1">
      <c r="A64" s="164" t="s">
        <v>38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4"/>
      <c r="L64" s="165"/>
      <c r="M64" s="165"/>
      <c r="N64" s="165"/>
      <c r="O64" s="166"/>
      <c r="P64" s="139"/>
      <c r="Q64" s="139"/>
      <c r="R64" s="139"/>
      <c r="S64" s="139"/>
      <c r="T64" s="139"/>
      <c r="U64" s="139"/>
      <c r="V64" s="139"/>
    </row>
    <row r="65" spans="1:22" ht="27" customHeight="1">
      <c r="A65" s="48" t="s">
        <v>65</v>
      </c>
      <c r="B65" s="175" t="s">
        <v>112</v>
      </c>
      <c r="C65" s="176"/>
      <c r="D65" s="145">
        <f>(Startowa!C16+Startowa!D16+Startowa!E16)/3</f>
        <v>0.22888016407764636</v>
      </c>
      <c r="E65" s="145">
        <f>(Startowa!D16+Startowa!E16+Prognoza!D67)/3</f>
        <v>0.20828976513048178</v>
      </c>
      <c r="F65" s="145">
        <f>(Startowa!E16+Prognoza!D67+Prognoza!E67)/3</f>
        <v>0.15994647639484075</v>
      </c>
      <c r="G65" s="145">
        <f>(D67+E67+F67)/3</f>
        <v>0.14969948223724813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48" t="s">
        <v>46</v>
      </c>
      <c r="N65" s="148" t="s">
        <v>46</v>
      </c>
      <c r="O65" s="148" t="s">
        <v>46</v>
      </c>
      <c r="P65" s="139"/>
      <c r="Q65" s="139"/>
      <c r="R65" s="139"/>
      <c r="S65" s="139"/>
      <c r="T65" s="139"/>
      <c r="U65" s="139"/>
      <c r="V65" s="139"/>
    </row>
    <row r="66" spans="1:22" ht="62.25" customHeight="1">
      <c r="A66" s="48" t="s">
        <v>66</v>
      </c>
      <c r="B66" s="177" t="s">
        <v>88</v>
      </c>
      <c r="C66" s="178"/>
      <c r="D66" s="145">
        <f>D65-D52</f>
        <v>0.11518386523053682</v>
      </c>
      <c r="E66" s="145">
        <f>E65-E52</f>
        <v>0.029883426887285652</v>
      </c>
      <c r="F66" s="145">
        <f>F65-F52</f>
        <v>0.1257397277208762</v>
      </c>
      <c r="G66" s="145">
        <f>G65-G52</f>
        <v>0.1123342316191317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48" t="s">
        <v>46</v>
      </c>
      <c r="N66" s="148" t="s">
        <v>46</v>
      </c>
      <c r="O66" s="148" t="s">
        <v>46</v>
      </c>
      <c r="P66" s="139"/>
      <c r="Q66" s="139"/>
      <c r="R66" s="139"/>
      <c r="S66" s="139"/>
      <c r="T66" s="139"/>
      <c r="U66" s="139"/>
      <c r="V66" s="139"/>
    </row>
    <row r="67" spans="1:22" ht="27" customHeight="1">
      <c r="A67" s="49" t="s">
        <v>67</v>
      </c>
      <c r="B67" s="172" t="s">
        <v>113</v>
      </c>
      <c r="C67" s="172"/>
      <c r="D67" s="146">
        <f aca="true" t="shared" si="25" ref="D67:L67">(D7+D9-D11)/D6</f>
        <v>0.13833438285189967</v>
      </c>
      <c r="E67" s="146">
        <f t="shared" si="25"/>
        <v>0.11407226835143706</v>
      </c>
      <c r="F67" s="146">
        <f t="shared" si="25"/>
        <v>0.19669179550840762</v>
      </c>
      <c r="G67" s="146">
        <f t="shared" si="25"/>
        <v>0.19362508428860417</v>
      </c>
      <c r="H67" s="146">
        <f t="shared" si="25"/>
        <v>0.24848386378811485</v>
      </c>
      <c r="I67" s="146">
        <f t="shared" si="25"/>
        <v>0.24604694214876033</v>
      </c>
      <c r="J67" s="146">
        <f t="shared" si="25"/>
        <v>0.2404163666121113</v>
      </c>
      <c r="K67" s="146">
        <f t="shared" si="25"/>
        <v>0.23677369439071566</v>
      </c>
      <c r="L67" s="146">
        <f t="shared" si="25"/>
        <v>0.23051883379442434</v>
      </c>
      <c r="M67" s="149">
        <f>(M7+M9-M11)/M6</f>
        <v>0.21760762711864406</v>
      </c>
      <c r="N67" s="149">
        <f>(N7+N9-N11)/N6</f>
        <v>0.21548473722857442</v>
      </c>
      <c r="O67" s="149">
        <f>(O7+O9-O11)/O6</f>
        <v>0.2133790381219487</v>
      </c>
      <c r="P67" s="139"/>
      <c r="Q67" s="139"/>
      <c r="R67" s="139"/>
      <c r="S67" s="139"/>
      <c r="T67" s="139"/>
      <c r="U67" s="139"/>
      <c r="V67" s="139"/>
    </row>
    <row r="68" spans="1:22" ht="27" customHeight="1">
      <c r="A68" s="48" t="s">
        <v>68</v>
      </c>
      <c r="B68" s="173" t="s">
        <v>50</v>
      </c>
      <c r="C68" s="173"/>
      <c r="D68" s="69">
        <f>D6+D21-D10-D29</f>
        <v>-1141070.1500000004</v>
      </c>
      <c r="E68" s="69">
        <f aca="true" t="shared" si="26" ref="E68:L68">E6+E21-E10-E29</f>
        <v>-0.3700000010430813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0">
        <f>M6+M21-M10-M29</f>
        <v>0</v>
      </c>
      <c r="N68" s="150">
        <v>0</v>
      </c>
      <c r="O68" s="150">
        <v>0</v>
      </c>
      <c r="P68" s="139"/>
      <c r="Q68" s="139"/>
      <c r="R68" s="139"/>
      <c r="S68" s="139"/>
      <c r="T68" s="139"/>
      <c r="U68" s="139"/>
      <c r="V68" s="139"/>
    </row>
    <row r="69" spans="1:22" ht="52.5" customHeight="1">
      <c r="A69" s="50" t="s">
        <v>69</v>
      </c>
      <c r="B69" s="174" t="s">
        <v>87</v>
      </c>
      <c r="C69" s="174"/>
      <c r="D69" s="70">
        <f>D7+D27+D28-D11</f>
        <v>1450473</v>
      </c>
      <c r="E69" s="70">
        <f>E7+E27+E28-E11</f>
        <v>1591720.6300000008</v>
      </c>
      <c r="F69" s="70">
        <f>F7+F27+F28-F11</f>
        <v>1642886</v>
      </c>
      <c r="G69" s="70">
        <f aca="true" t="shared" si="27" ref="G69:L69">G7+G27+G28-G11</f>
        <v>1672876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1">
        <f>M7+M27+M28-M11</f>
        <v>2004216</v>
      </c>
      <c r="N69" s="151">
        <f>N7+N27+N28-N11</f>
        <v>2004216</v>
      </c>
      <c r="O69" s="151">
        <f>O7+O27+O28-O11</f>
        <v>2004200</v>
      </c>
      <c r="P69" s="139"/>
      <c r="Q69" s="139"/>
      <c r="R69" s="139"/>
      <c r="S69" s="139"/>
      <c r="T69" s="139"/>
      <c r="U69" s="139"/>
      <c r="V69" s="139"/>
    </row>
    <row r="70" spans="1:22" ht="27" customHeight="1">
      <c r="A70" s="51" t="s">
        <v>74</v>
      </c>
      <c r="B70" s="171" t="s">
        <v>80</v>
      </c>
      <c r="C70" s="171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39"/>
      <c r="Q70" s="139" t="s">
        <v>127</v>
      </c>
      <c r="R70" s="139"/>
      <c r="S70" s="139"/>
      <c r="T70" s="139"/>
      <c r="U70" s="139"/>
      <c r="V70" s="139"/>
    </row>
    <row r="71" spans="1:22" ht="27" customHeight="1">
      <c r="A71" s="51" t="s">
        <v>75</v>
      </c>
      <c r="B71" s="171" t="s">
        <v>81</v>
      </c>
      <c r="C71" s="171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39"/>
      <c r="Q71" s="139"/>
      <c r="R71" s="139"/>
      <c r="S71" s="139"/>
      <c r="T71" s="139"/>
      <c r="U71" s="139"/>
      <c r="V71" s="139"/>
    </row>
    <row r="72" spans="1:22" ht="27" customHeight="1">
      <c r="A72" s="51" t="s">
        <v>76</v>
      </c>
      <c r="B72" s="169" t="s">
        <v>111</v>
      </c>
      <c r="C72" s="170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39"/>
      <c r="Q72" s="139"/>
      <c r="R72" s="139"/>
      <c r="S72" s="139"/>
      <c r="T72" s="139"/>
      <c r="U72" s="139"/>
      <c r="V72" s="139"/>
    </row>
    <row r="73" spans="1:22" ht="27" customHeight="1">
      <c r="A73" s="51" t="s">
        <v>77</v>
      </c>
      <c r="B73" s="169" t="s">
        <v>86</v>
      </c>
      <c r="C73" s="170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39"/>
      <c r="Q73" s="139"/>
      <c r="R73" s="139"/>
      <c r="S73" s="139"/>
      <c r="T73" s="139"/>
      <c r="U73" s="139"/>
      <c r="V73" s="139"/>
    </row>
    <row r="74" spans="1:22" ht="27" customHeight="1">
      <c r="A74" s="51" t="s">
        <v>78</v>
      </c>
      <c r="B74" s="171" t="s">
        <v>82</v>
      </c>
      <c r="C74" s="171"/>
      <c r="D74" s="71">
        <f>((D12-D70)+(D30-D71)+D13+D18-D72)/D6</f>
        <v>0.02134176734960693</v>
      </c>
      <c r="E74" s="71">
        <f>((E12-E70)+(E30-E71)+E13+E18-E72)/E6</f>
        <v>0.01585848436454566</v>
      </c>
      <c r="F74" s="71">
        <f>((F12-F70)+(F30-F71)+F13+F18-F72)/F6</f>
        <v>0.03420674867396457</v>
      </c>
      <c r="G74" s="71">
        <f>((G12-G70)+(G30-G71)+G13+G18-G72)/G6</f>
        <v>0.03736525061811643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2" t="s">
        <v>46</v>
      </c>
      <c r="N74" s="152" t="s">
        <v>46</v>
      </c>
      <c r="O74" s="152" t="s">
        <v>46</v>
      </c>
      <c r="P74" s="139"/>
      <c r="Q74" s="139"/>
      <c r="R74" s="139"/>
      <c r="S74" s="139"/>
      <c r="T74" s="139"/>
      <c r="U74" s="139"/>
      <c r="V74" s="139"/>
    </row>
    <row r="75" spans="1:22" ht="27" customHeight="1">
      <c r="A75" s="51" t="s">
        <v>79</v>
      </c>
      <c r="B75" s="171" t="s">
        <v>83</v>
      </c>
      <c r="C75" s="171"/>
      <c r="D75" s="71">
        <f>(D47-D73)/D6</f>
        <v>0.14058351569178176</v>
      </c>
      <c r="E75" s="71">
        <f>(E47-E73)/E6</f>
        <v>0.16793336406056097</v>
      </c>
      <c r="F75" s="71">
        <f>(F47-F73)/F6</f>
        <v>0.22553978106308542</v>
      </c>
      <c r="G75" s="71">
        <f>(G47-G73)/G6</f>
        <v>0.19348527759046977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2" t="s">
        <v>46</v>
      </c>
      <c r="N75" s="152" t="s">
        <v>46</v>
      </c>
      <c r="O75" s="152" t="s">
        <v>46</v>
      </c>
      <c r="P75" s="139"/>
      <c r="Q75" s="139"/>
      <c r="R75" s="139"/>
      <c r="S75" s="139"/>
      <c r="T75" s="139"/>
      <c r="U75" s="139"/>
      <c r="V75" s="139"/>
    </row>
    <row r="76" spans="1:22" ht="27" customHeight="1">
      <c r="A76" s="51" t="s">
        <v>85</v>
      </c>
      <c r="B76" s="171" t="s">
        <v>84</v>
      </c>
      <c r="C76" s="171"/>
      <c r="D76" s="143">
        <f>(D30-D71+D12+D13+D18-D72)/D6</f>
        <v>0.02182151071377273</v>
      </c>
      <c r="E76" s="143">
        <f aca="true" t="shared" si="28" ref="E76:L76">(E30-E71+E12+E13+E18-E72)/E6</f>
        <v>0.016607720616898265</v>
      </c>
      <c r="F76" s="143">
        <f t="shared" si="28"/>
        <v>0.03420674867396457</v>
      </c>
      <c r="G76" s="143">
        <f t="shared" si="28"/>
        <v>0.03736525061811643</v>
      </c>
      <c r="H76" s="143">
        <f t="shared" si="28"/>
        <v>0.03889606053861563</v>
      </c>
      <c r="I76" s="143">
        <f t="shared" si="28"/>
        <v>0.03808</v>
      </c>
      <c r="J76" s="143">
        <f t="shared" si="28"/>
        <v>0.03406001091107474</v>
      </c>
      <c r="K76" s="143">
        <f t="shared" si="28"/>
        <v>0.03290522243713733</v>
      </c>
      <c r="L76" s="143">
        <f t="shared" si="28"/>
        <v>0.027905937433496487</v>
      </c>
      <c r="M76" s="153">
        <f>(M30-M71+M12+M13+M18-M72)/M6</f>
        <v>0.015160593220338983</v>
      </c>
      <c r="N76" s="153">
        <f>(N30-N71+N12+N13+N18-N72)/N6</f>
        <v>0.014283016888702402</v>
      </c>
      <c r="O76" s="153">
        <f>(O30-O71+O12+O13+O18-O72)/O6</f>
        <v>0.013316713410200479</v>
      </c>
      <c r="P76" s="139"/>
      <c r="Q76" s="139"/>
      <c r="R76" s="139"/>
      <c r="S76" s="139"/>
      <c r="T76" s="139"/>
      <c r="U76" s="139"/>
      <c r="V76" s="139"/>
    </row>
    <row r="77" spans="1:22" ht="51" customHeight="1">
      <c r="A77" s="50" t="s">
        <v>109</v>
      </c>
      <c r="B77" s="174" t="s">
        <v>96</v>
      </c>
      <c r="C77" s="174"/>
      <c r="D77" s="144">
        <f>D65-D76</f>
        <v>0.20705865336387363</v>
      </c>
      <c r="E77" s="144">
        <f>E65-E76</f>
        <v>0.1916820445135835</v>
      </c>
      <c r="F77" s="144">
        <f>F65-F76</f>
        <v>0.1257397277208762</v>
      </c>
      <c r="G77" s="144">
        <f>G65-G76</f>
        <v>0.1123342316191317</v>
      </c>
      <c r="H77" s="144">
        <f aca="true" t="shared" si="29" ref="H77:O77">H53-H76</f>
        <v>0.1292336555108673</v>
      </c>
      <c r="I77" s="144">
        <f t="shared" si="29"/>
        <v>0.1748535811950422</v>
      </c>
      <c r="J77" s="144">
        <f t="shared" si="29"/>
        <v>0.19532528583075173</v>
      </c>
      <c r="K77" s="144">
        <f t="shared" si="29"/>
        <v>0.2120771684125248</v>
      </c>
      <c r="L77" s="144">
        <f t="shared" si="29"/>
        <v>0.21317306361703264</v>
      </c>
      <c r="M77" s="154">
        <f t="shared" si="29"/>
        <v>0.2207423717120781</v>
      </c>
      <c r="N77" s="154">
        <f t="shared" si="29"/>
        <v>0.21401703487922563</v>
      </c>
      <c r="O77" s="154">
        <f t="shared" si="29"/>
        <v>0.20788701930368048</v>
      </c>
      <c r="P77" s="139"/>
      <c r="Q77" s="139"/>
      <c r="R77" s="139"/>
      <c r="S77" s="139"/>
      <c r="T77" s="139"/>
      <c r="U77" s="139"/>
      <c r="V77" s="139"/>
    </row>
    <row r="78" spans="1:22" ht="54" customHeight="1" thickBot="1">
      <c r="A78" s="52" t="s">
        <v>110</v>
      </c>
      <c r="B78" s="179" t="s">
        <v>108</v>
      </c>
      <c r="C78" s="180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39"/>
      <c r="Q78" s="139"/>
      <c r="R78" s="139"/>
      <c r="S78" s="139"/>
      <c r="T78" s="139"/>
      <c r="U78" s="139"/>
      <c r="V78" s="139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38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38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38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38"/>
      <c r="N82" s="139"/>
      <c r="O82" s="139"/>
      <c r="P82" s="139"/>
      <c r="Q82" s="139"/>
      <c r="R82" s="139"/>
      <c r="S82" s="139"/>
      <c r="T82" s="139"/>
      <c r="U82" s="139"/>
      <c r="V82" s="139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0"/>
      <c r="N83" s="139"/>
      <c r="O83" s="139"/>
      <c r="P83" s="139"/>
      <c r="Q83" s="139"/>
      <c r="R83" s="139"/>
      <c r="S83" s="139"/>
      <c r="T83" s="139"/>
      <c r="U83" s="139"/>
      <c r="V83" s="139"/>
    </row>
    <row r="84" spans="13:22" ht="12.75"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13:22" ht="12.75"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13:22" ht="12.75">
      <c r="M86" s="139"/>
      <c r="N86" s="139"/>
      <c r="O86" s="139"/>
      <c r="P86" s="139"/>
      <c r="Q86" s="139"/>
      <c r="R86" s="139"/>
      <c r="S86" s="139"/>
      <c r="T86" s="139"/>
      <c r="U86" s="139"/>
      <c r="V86" s="139"/>
    </row>
    <row r="87" spans="13:22" ht="12.75"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3:22" ht="12.75"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  <row r="89" spans="13:22" ht="12.75"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13:22" ht="12.75"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13:22" ht="12.75">
      <c r="M91" s="139"/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3:22" ht="12.75">
      <c r="M92" s="139"/>
      <c r="N92" s="139"/>
      <c r="O92" s="139"/>
      <c r="P92" s="139"/>
      <c r="Q92" s="139"/>
      <c r="R92" s="139"/>
      <c r="S92" s="139"/>
      <c r="T92" s="139"/>
      <c r="U92" s="139"/>
      <c r="V92" s="139"/>
    </row>
    <row r="93" spans="13:22" ht="12.75">
      <c r="M93" s="139"/>
      <c r="N93" s="139"/>
      <c r="O93" s="139"/>
      <c r="P93" s="139"/>
      <c r="Q93" s="139"/>
      <c r="R93" s="139"/>
      <c r="S93" s="139"/>
      <c r="T93" s="139"/>
      <c r="U93" s="139"/>
      <c r="V93" s="139"/>
    </row>
    <row r="94" spans="13:22" ht="12.75">
      <c r="M94" s="139"/>
      <c r="N94" s="139"/>
      <c r="O94" s="139"/>
      <c r="P94" s="139"/>
      <c r="Q94" s="139"/>
      <c r="R94" s="139"/>
      <c r="S94" s="139"/>
      <c r="T94" s="139"/>
      <c r="U94" s="139"/>
      <c r="V94" s="139"/>
    </row>
    <row r="95" spans="13:22" ht="12.75">
      <c r="M95" s="139"/>
      <c r="N95" s="139"/>
      <c r="O95" s="139"/>
      <c r="P95" s="139"/>
      <c r="Q95" s="139"/>
      <c r="R95" s="139"/>
      <c r="S95" s="139"/>
      <c r="T95" s="139"/>
      <c r="U95" s="139"/>
      <c r="V95" s="139"/>
    </row>
  </sheetData>
  <sheetProtection/>
  <mergeCells count="32">
    <mergeCell ref="B52:C52"/>
    <mergeCell ref="B54:C54"/>
    <mergeCell ref="B43:C43"/>
    <mergeCell ref="B51:C51"/>
    <mergeCell ref="B53:C53"/>
    <mergeCell ref="B50:C50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78:C78"/>
    <mergeCell ref="B72:C72"/>
    <mergeCell ref="B55:B57"/>
    <mergeCell ref="B77:C77"/>
    <mergeCell ref="B74:C74"/>
    <mergeCell ref="B75:C75"/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101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4" t="s">
        <v>71</v>
      </c>
      <c r="B16" s="135" t="s">
        <v>51</v>
      </c>
      <c r="C16" s="136">
        <f>(C12+C13-C14)/C15</f>
        <v>0.20010557969339346</v>
      </c>
      <c r="D16" s="136">
        <f>(D12+D13-D14)/D15</f>
        <v>0.2591021345583601</v>
      </c>
      <c r="E16" s="137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selection activeCell="E2" sqref="E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133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15" t="s">
        <v>42</v>
      </c>
      <c r="B3" s="217" t="s">
        <v>47</v>
      </c>
      <c r="C3" s="210" t="s">
        <v>43</v>
      </c>
      <c r="D3" s="210" t="s">
        <v>44</v>
      </c>
      <c r="E3" s="210" t="s">
        <v>52</v>
      </c>
      <c r="F3" s="212" t="s">
        <v>55</v>
      </c>
      <c r="G3" s="213"/>
      <c r="H3" s="213"/>
      <c r="I3" s="213"/>
      <c r="J3" s="214"/>
    </row>
    <row r="4" spans="1:10" ht="13.5" thickBot="1">
      <c r="A4" s="216"/>
      <c r="B4" s="211"/>
      <c r="C4" s="211"/>
      <c r="D4" s="211"/>
      <c r="E4" s="211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103</v>
      </c>
      <c r="E5" s="100"/>
      <c r="F5" s="100">
        <v>93500</v>
      </c>
      <c r="G5" s="100">
        <v>155000</v>
      </c>
      <c r="H5" s="100"/>
      <c r="I5" s="101"/>
      <c r="J5" s="102"/>
    </row>
    <row r="6" spans="1:10" ht="39.75" customHeight="1">
      <c r="A6" s="103" t="s">
        <v>25</v>
      </c>
      <c r="B6" s="201" t="s">
        <v>53</v>
      </c>
      <c r="C6" s="202"/>
      <c r="D6" s="202"/>
      <c r="E6" s="202"/>
      <c r="F6" s="202"/>
      <c r="G6" s="202"/>
      <c r="H6" s="202"/>
      <c r="I6" s="202"/>
      <c r="J6" s="203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06" t="s">
        <v>45</v>
      </c>
      <c r="B10" s="207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01" t="s">
        <v>54</v>
      </c>
      <c r="C11" s="202"/>
      <c r="D11" s="202"/>
      <c r="E11" s="202"/>
      <c r="F11" s="202"/>
      <c r="G11" s="202"/>
      <c r="H11" s="202"/>
      <c r="I11" s="202"/>
      <c r="J11" s="203"/>
    </row>
    <row r="12" spans="1:10" ht="39.75" customHeight="1">
      <c r="A12" s="96">
        <v>1</v>
      </c>
      <c r="B12" s="114" t="s">
        <v>122</v>
      </c>
      <c r="C12" s="105" t="s">
        <v>63</v>
      </c>
      <c r="D12" s="105" t="s">
        <v>119</v>
      </c>
      <c r="E12" s="106">
        <v>3632841</v>
      </c>
      <c r="F12" s="107">
        <v>3632840.9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123</v>
      </c>
      <c r="C13" s="105" t="s">
        <v>63</v>
      </c>
      <c r="D13" s="105" t="s">
        <v>120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124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06" t="s">
        <v>45</v>
      </c>
      <c r="B15" s="207"/>
      <c r="C15" s="110" t="s">
        <v>56</v>
      </c>
      <c r="D15" s="110" t="s">
        <v>56</v>
      </c>
      <c r="E15" s="111">
        <f aca="true" t="shared" si="1" ref="E15:J15">SUM(E12:E14)</f>
        <v>5053265.14</v>
      </c>
      <c r="F15" s="116">
        <f t="shared" si="1"/>
        <v>4243265.04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01" t="s">
        <v>102</v>
      </c>
      <c r="C16" s="202"/>
      <c r="D16" s="202"/>
      <c r="E16" s="202"/>
      <c r="F16" s="202"/>
      <c r="G16" s="202"/>
      <c r="H16" s="202"/>
      <c r="I16" s="202"/>
      <c r="J16" s="203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08" t="s">
        <v>45</v>
      </c>
      <c r="B18" s="209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4" t="s">
        <v>70</v>
      </c>
      <c r="B19" s="205"/>
      <c r="C19" s="122" t="s">
        <v>56</v>
      </c>
      <c r="D19" s="122" t="s">
        <v>56</v>
      </c>
      <c r="E19" s="123"/>
      <c r="F19" s="123">
        <f>F5+F10+F15+F18</f>
        <v>4336765.04</v>
      </c>
      <c r="G19" s="123">
        <f>G5+G10+G15+G18</f>
        <v>905000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D3:D4"/>
    <mergeCell ref="E3:E4"/>
    <mergeCell ref="F3:J3"/>
    <mergeCell ref="A3:A4"/>
    <mergeCell ref="B3:B4"/>
    <mergeCell ref="C3:C4"/>
    <mergeCell ref="B6:J6"/>
    <mergeCell ref="B11:J11"/>
    <mergeCell ref="B16:J16"/>
    <mergeCell ref="A19:B19"/>
    <mergeCell ref="A10:B10"/>
    <mergeCell ref="A15:B15"/>
    <mergeCell ref="A18:B18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C19">
      <selection activeCell="F3" sqref="F3:J3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9" width="15.75390625" style="12" customWidth="1"/>
    <col min="10" max="10" width="19.625" style="12" customWidth="1"/>
    <col min="11" max="16384" width="9.125" style="12" customWidth="1"/>
  </cols>
  <sheetData>
    <row r="1" spans="1:10" ht="30.75" customHeight="1">
      <c r="A1" s="76"/>
      <c r="B1" s="76"/>
      <c r="C1" s="76"/>
      <c r="D1" s="76"/>
      <c r="E1" s="220" t="s">
        <v>134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125</v>
      </c>
      <c r="C6" s="91" t="s">
        <v>63</v>
      </c>
      <c r="D6" s="91" t="s">
        <v>118</v>
      </c>
      <c r="E6" s="127">
        <f>SUM(F6:J6)</f>
        <v>25000</v>
      </c>
      <c r="F6" s="61">
        <v>25000</v>
      </c>
      <c r="G6" s="61"/>
      <c r="H6" s="61"/>
      <c r="I6" s="132"/>
      <c r="J6" s="133"/>
    </row>
    <row r="7" spans="1:10" ht="39.75" customHeight="1">
      <c r="A7" s="82">
        <v>2</v>
      </c>
      <c r="B7" s="126" t="s">
        <v>126</v>
      </c>
      <c r="C7" s="91" t="s">
        <v>121</v>
      </c>
      <c r="D7" s="91" t="s">
        <v>118</v>
      </c>
      <c r="E7" s="127">
        <f>SUM(F7:J7)</f>
        <v>12000</v>
      </c>
      <c r="F7" s="61">
        <v>12000</v>
      </c>
      <c r="G7" s="61"/>
      <c r="H7" s="61"/>
      <c r="I7" s="132"/>
      <c r="J7" s="133"/>
    </row>
    <row r="8" spans="1:10" ht="39.75" customHeight="1">
      <c r="A8" s="82">
        <v>3</v>
      </c>
      <c r="B8" s="126" t="s">
        <v>128</v>
      </c>
      <c r="C8" s="91" t="s">
        <v>63</v>
      </c>
      <c r="D8" s="91" t="s">
        <v>129</v>
      </c>
      <c r="E8" s="127">
        <f>SUM(F8:J8)</f>
        <v>100000</v>
      </c>
      <c r="F8" s="61">
        <v>20000</v>
      </c>
      <c r="G8" s="61">
        <v>80000</v>
      </c>
      <c r="H8" s="61"/>
      <c r="I8" s="132"/>
      <c r="J8" s="133"/>
    </row>
    <row r="9" spans="1:10" ht="39.75" customHeight="1">
      <c r="A9" s="82">
        <v>4</v>
      </c>
      <c r="B9" s="126" t="s">
        <v>125</v>
      </c>
      <c r="C9" s="91" t="s">
        <v>63</v>
      </c>
      <c r="D9" s="91" t="s">
        <v>129</v>
      </c>
      <c r="E9" s="127">
        <f>SUM(F9:J9)</f>
        <v>67500</v>
      </c>
      <c r="F9" s="61">
        <v>17500</v>
      </c>
      <c r="G9" s="61">
        <v>50000</v>
      </c>
      <c r="H9" s="61"/>
      <c r="I9" s="132"/>
      <c r="J9" s="133"/>
    </row>
    <row r="10" spans="1:10" ht="39.75" customHeight="1">
      <c r="A10" s="82">
        <v>5</v>
      </c>
      <c r="B10" s="126" t="s">
        <v>126</v>
      </c>
      <c r="C10" s="91" t="s">
        <v>121</v>
      </c>
      <c r="D10" s="91" t="s">
        <v>130</v>
      </c>
      <c r="E10" s="127">
        <f>SUM(F10:J10)</f>
        <v>44000</v>
      </c>
      <c r="F10" s="61">
        <v>19000</v>
      </c>
      <c r="G10" s="61">
        <v>25000</v>
      </c>
      <c r="H10" s="61"/>
      <c r="I10" s="132"/>
      <c r="J10" s="133"/>
    </row>
    <row r="11" spans="1:10" s="14" customFormat="1" ht="19.5" customHeight="1" thickBot="1">
      <c r="A11" s="218" t="s">
        <v>45</v>
      </c>
      <c r="B11" s="219"/>
      <c r="C11" s="129" t="s">
        <v>56</v>
      </c>
      <c r="D11" s="129" t="s">
        <v>56</v>
      </c>
      <c r="E11" s="128">
        <f aca="true" t="shared" si="0" ref="E11:J11">SUM(E6:E10)</f>
        <v>248500</v>
      </c>
      <c r="F11" s="128">
        <f t="shared" si="0"/>
        <v>93500</v>
      </c>
      <c r="G11" s="128">
        <f t="shared" si="0"/>
        <v>155000</v>
      </c>
      <c r="H11" s="128">
        <f t="shared" si="0"/>
        <v>0</v>
      </c>
      <c r="I11" s="130">
        <f t="shared" si="0"/>
        <v>0</v>
      </c>
      <c r="J11" s="131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2011-09-16T11:47:30Z</cp:lastPrinted>
  <dcterms:created xsi:type="dcterms:W3CDTF">2009-10-11T13:25:47Z</dcterms:created>
  <dcterms:modified xsi:type="dcterms:W3CDTF">2011-09-16T11:52:45Z</dcterms:modified>
  <cp:category/>
  <cp:version/>
  <cp:contentType/>
  <cp:contentStatus/>
</cp:coreProperties>
</file>